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15" windowHeight="11490" tabRatio="431" activeTab="2"/>
  </bookViews>
  <sheets>
    <sheet name="DOGRADNJA" sheetId="1" r:id="rId1"/>
    <sheet name="STRJUJA" sheetId="2" r:id="rId2"/>
    <sheet name="REKAPITULACIJA" sheetId="3" r:id="rId3"/>
  </sheets>
  <definedNames>
    <definedName name="_xlnm.Print_Area" localSheetId="0">'DOGRADNJA'!$A$1:$F$196</definedName>
    <definedName name="_xlnm.Print_Area" localSheetId="2">'REKAPITULACIJA'!$A$1:$F$18</definedName>
    <definedName name="_xlnm.Print_Area" localSheetId="1">'STRJUJA'!$A$1:$F$77</definedName>
    <definedName name="_xlnm.Print_Titles" localSheetId="0">'DOGRADNJA'!$13:$13</definedName>
  </definedNames>
  <calcPr fullCalcOnLoad="1"/>
</workbook>
</file>

<file path=xl/comments1.xml><?xml version="1.0" encoding="utf-8"?>
<comments xmlns="http://schemas.openxmlformats.org/spreadsheetml/2006/main">
  <authors>
    <author>PC</author>
  </authors>
  <commentList>
    <comment ref="B112" authorId="0">
      <text>
        <r>
          <rPr>
            <b/>
            <sz val="9"/>
            <rFont val="Tahoma"/>
            <family val="2"/>
          </rPr>
          <t>PC:</t>
        </r>
        <r>
          <rPr>
            <sz val="9"/>
            <rFont val="Tahoma"/>
            <family val="2"/>
          </rPr>
          <t xml:space="preserve">
zašto 2 puta</t>
        </r>
      </text>
    </comment>
    <comment ref="D122" authorId="0">
      <text>
        <r>
          <rPr>
            <b/>
            <sz val="9"/>
            <rFont val="Tahoma"/>
            <family val="2"/>
          </rPr>
          <t>PC:</t>
        </r>
        <r>
          <rPr>
            <sz val="9"/>
            <rFont val="Tahoma"/>
            <family val="2"/>
          </rPr>
          <t xml:space="preserve">
dodala sam prozorsk nise
</t>
        </r>
      </text>
    </comment>
    <comment ref="E137" authorId="0">
      <text>
        <r>
          <rPr>
            <b/>
            <sz val="9"/>
            <rFont val="Tahoma"/>
            <family val="2"/>
          </rPr>
          <t>PC:</t>
        </r>
        <r>
          <rPr>
            <sz val="9"/>
            <rFont val="Tahoma"/>
            <family val="2"/>
          </rPr>
          <t xml:space="preserve">
To toliko košta ????</t>
        </r>
      </text>
    </comment>
    <comment ref="E140" authorId="0">
      <text>
        <r>
          <rPr>
            <b/>
            <sz val="9"/>
            <rFont val="Tahoma"/>
            <family val="2"/>
          </rPr>
          <t>PC:</t>
        </r>
        <r>
          <rPr>
            <sz val="9"/>
            <rFont val="Tahoma"/>
            <family val="2"/>
          </rPr>
          <t xml:space="preserve">
To toliko košta ????</t>
        </r>
      </text>
    </comment>
    <comment ref="D98" authorId="0">
      <text>
        <r>
          <rPr>
            <b/>
            <sz val="9"/>
            <rFont val="Tahoma"/>
            <family val="2"/>
          </rPr>
          <t>PC:</t>
        </r>
        <r>
          <rPr>
            <sz val="9"/>
            <rFont val="Tahoma"/>
            <family val="2"/>
          </rPr>
          <t xml:space="preserve">
jedna kroz balkon</t>
        </r>
      </text>
    </comment>
    <comment ref="I137" authorId="0">
      <text>
        <r>
          <rPr>
            <b/>
            <sz val="9"/>
            <rFont val="Tahoma"/>
            <family val="2"/>
          </rPr>
          <t>PC:</t>
        </r>
        <r>
          <rPr>
            <sz val="9"/>
            <rFont val="Tahoma"/>
            <family val="2"/>
          </rPr>
          <t xml:space="preserve">
To toliko košta ????</t>
        </r>
      </text>
    </comment>
    <comment ref="I140" authorId="0">
      <text>
        <r>
          <rPr>
            <b/>
            <sz val="9"/>
            <rFont val="Tahoma"/>
            <family val="2"/>
          </rPr>
          <t>PC:</t>
        </r>
        <r>
          <rPr>
            <sz val="9"/>
            <rFont val="Tahoma"/>
            <family val="2"/>
          </rPr>
          <t xml:space="preserve">
To toliko košta ????</t>
        </r>
      </text>
    </comment>
  </commentList>
</comments>
</file>

<file path=xl/sharedStrings.xml><?xml version="1.0" encoding="utf-8"?>
<sst xmlns="http://schemas.openxmlformats.org/spreadsheetml/2006/main" count="275" uniqueCount="190">
  <si>
    <t xml:space="preserve"> ARMIRAČKI RADOVI:</t>
  </si>
  <si>
    <t>SVEGA  ZEMLJANI RADOVI:</t>
  </si>
  <si>
    <t>SVEGA BETONSKI I ARMIRANO BETONSKI RADOVI:</t>
  </si>
  <si>
    <r>
      <t>m</t>
    </r>
    <r>
      <rPr>
        <vertAlign val="superscript"/>
        <sz val="9"/>
        <rFont val="Arial"/>
        <family val="2"/>
      </rPr>
      <t>3</t>
    </r>
  </si>
  <si>
    <r>
      <t>PDV +20</t>
    </r>
    <r>
      <rPr>
        <b/>
        <sz val="9"/>
        <rFont val="Calibri"/>
        <family val="2"/>
      </rPr>
      <t>%</t>
    </r>
  </si>
  <si>
    <t xml:space="preserve"> </t>
  </si>
  <si>
    <t>UKUPNO:</t>
  </si>
  <si>
    <t>SVEGA :</t>
  </si>
  <si>
    <t xml:space="preserve"> ZEMLJANI RADOVI:</t>
  </si>
  <si>
    <t>OBRAČUN IZVRŠENIH RADOVA</t>
  </si>
  <si>
    <t>BETONSKI I ARMIRANO BETONSKI RADOVI:</t>
  </si>
  <si>
    <t>Glatka armatura GA 240/360</t>
  </si>
  <si>
    <t>kg</t>
  </si>
  <si>
    <t xml:space="preserve">SVEGA ARMIRACKI RADOVI </t>
  </si>
  <si>
    <t>REKAPITULACIJA</t>
  </si>
  <si>
    <r>
      <t>m</t>
    </r>
    <r>
      <rPr>
        <vertAlign val="superscript"/>
        <sz val="9"/>
        <rFont val="Arial"/>
        <family val="2"/>
      </rPr>
      <t>2</t>
    </r>
  </si>
  <si>
    <t>kom</t>
  </si>
  <si>
    <t>m</t>
  </si>
  <si>
    <t xml:space="preserve"> BRAVARSKI RADOVI:</t>
  </si>
  <si>
    <t>Stvarana količina ugradjenog čelika obračunava se po kg. Obračun radova izvršiti prema tabličnim težinama profila i radioničkim crtežima.</t>
  </si>
  <si>
    <t>Geodetsko obeležavanje i razmeravanje objekta sa izradom nanosne skele. U svemu prema situacionom planu. Obračun po m2 .</t>
  </si>
  <si>
    <t>Aranka Blat d.i.a.</t>
  </si>
  <si>
    <t>M.Stupovski d.i.g.</t>
  </si>
  <si>
    <t>Opšta napomena:</t>
  </si>
  <si>
    <t>Date cene su projektantske.</t>
  </si>
  <si>
    <t>Nabavka, sečenje, savijanje i montaža armature  u svemu prema statičkom proračunu i radioničkim detaljima. Obračun po kg.</t>
  </si>
  <si>
    <t>Tačna količina armature znaće se posle izrade detalja armiranja.</t>
  </si>
  <si>
    <r>
      <t xml:space="preserve">Nabavka, dovoz, nasipanje, razastiranje i zbijanje </t>
    </r>
    <r>
      <rPr>
        <sz val="9"/>
        <rFont val="Arial"/>
        <family val="2"/>
      </rPr>
      <t xml:space="preserve">prirodne mešavine šljunka ispod temelja samaca. </t>
    </r>
    <r>
      <rPr>
        <sz val="9"/>
        <rFont val="Arial"/>
        <family val="2"/>
      </rPr>
      <t>Debljina tampon sloja je d = 15 cm. Zbijanje izvesti do modula stišljivosti 25 Mpa. Obračun po m3.</t>
    </r>
  </si>
  <si>
    <t>Izrada armiranobetonskih  temelja samaca betonom MB 20. Armatura se obračunava posebno. Betoniranje se izvodi u iskopu.  U cenu ulazi i negovanje betona. Obračun po m3 ugrađenog betona.</t>
  </si>
  <si>
    <t>Izrada betonskih jastuka betonom MB 20 za naleganje čeličnih rožnača na zid. Jastuci se formiraju u zidu od opeke debljine 25 cm. Dimenzija jastuka cca 30x30x25 cm. Obračun po kom.</t>
  </si>
  <si>
    <t>Rebrasta armatura RA 500/560</t>
  </si>
  <si>
    <t>Armaturna mreža MAG 500/560</t>
  </si>
  <si>
    <t>Nabavka materijala, izrada, transport i montaža  čelične krovne konstrukcije u svemu prema statičkom proračunu i radioničkim crtežima. Konstrukciju očistiti od masnoće i korzije  i zaštititi antikorozivnom zaštitom u svemu prema važećim propisima. U cenu ulazi i završno bojenje. Cenom obuhvatiti geodetsko snimanje geometrije objekta. Obračun po kg.</t>
  </si>
  <si>
    <t>Nabavka materijala, izrada, transport i montaža  čelične podkonstrukije plafona od gips-kartonskih ploča u svemu prema statičkom proračunu i radioničkim crtežima. Podkonstrukcija se vezuje za donji pojas krovnih rešetki. Očistiti je od masnoće i korzije  i zaštititi antikorozivnom zaštitom u svemu prema važećim propisima. U cenu ulazi i završno bojenje. Cenom obuhvatiti geodetsko snimanje geometrije objekta. Obračun po kg.</t>
  </si>
  <si>
    <t>KROVOPOKRIVAČKI RADOVI</t>
  </si>
  <si>
    <r>
      <t>Izrada i montaža krovnog pokrivača sa završnom PVC hidroizolacionom Membranom SikaPLan 15G. Krovni pokrivač se sastoji iz sledećih elementa: 1. PVC hidroizolaciona membrana SikaOlan 15G debljine 1,5mm, 2. Kamena vuna debljine 25 cm (postavlja se u dva sloja),3.  parna brana PE folija i 4. čelični pocinkovani  trapezni lim TR 85/280/0,75 mm. Cenom je obuhvaćen sav potreban vijčani i zaptivni materijal. Obračun po m</t>
    </r>
    <r>
      <rPr>
        <sz val="9"/>
        <rFont val="Times New Roman"/>
        <family val="1"/>
      </rPr>
      <t>²</t>
    </r>
    <r>
      <rPr>
        <sz val="9"/>
        <rFont val="Arial"/>
        <family val="2"/>
      </rPr>
      <t xml:space="preserve"> stvarne površine krova. </t>
    </r>
  </si>
  <si>
    <t xml:space="preserve">Izrada i montaža hidroizolacije atika PVC hidroizolacionom membranom Sika Plan 15G debljine 1,5 mm. Cenom je obuhvaćen sav potreban vijčani i zaptivni materijal. Obračun po m² stvarne površine atike. </t>
  </si>
  <si>
    <t>BRAVARSKI  RADOVI</t>
  </si>
  <si>
    <t>KROVOPOKRIVAČKI  RADOVI</t>
  </si>
  <si>
    <t>Ugradnja anker ploča bravarske izrade u ab grede. Ploča moraju  biti fiksirana kako u toku betoniranja temeljna ne bi došlo do njenog pomeranja. Obračun po kom .</t>
  </si>
  <si>
    <r>
      <t>Izrada sloja mršavog betona debljine 8 cm  betonom MB 15 ispod temelja samaca.  Obračun po m</t>
    </r>
    <r>
      <rPr>
        <sz val="9"/>
        <rFont val="Times New Roman"/>
        <family val="1"/>
      </rPr>
      <t>²</t>
    </r>
    <r>
      <rPr>
        <sz val="9"/>
        <rFont val="Arial"/>
        <family val="2"/>
      </rPr>
      <t>.</t>
    </r>
  </si>
  <si>
    <r>
      <t>m</t>
    </r>
    <r>
      <rPr>
        <sz val="9"/>
        <rFont val="Calibri"/>
        <family val="2"/>
      </rPr>
      <t>²</t>
    </r>
  </si>
  <si>
    <r>
      <t>Nabavka, dovoz, nasipanje, razastiranje i zbijanje prirodne  mešavine šljunka ispod poda objekta u sloju od 15 cm. Zbijanje izvesti do modula stišljivosti 20 Mpa. Obračun po m</t>
    </r>
    <r>
      <rPr>
        <sz val="9"/>
        <rFont val="Calibri"/>
        <family val="2"/>
      </rPr>
      <t>³</t>
    </r>
    <r>
      <rPr>
        <sz val="9"/>
        <rFont val="Arial"/>
        <family val="2"/>
      </rPr>
      <t xml:space="preserve">. </t>
    </r>
  </si>
  <si>
    <r>
      <t>Nabavka, dovoz, nasipanje, razastiranje i zbijanje prirodne  mešavine šljunka ispod obodnog trotoara oko objekta u sloju od 15 cm. Zbijanje izvesti do modula stišljivosti 20 Mpa. Obračun po m</t>
    </r>
    <r>
      <rPr>
        <sz val="9"/>
        <rFont val="Calibri"/>
        <family val="2"/>
      </rPr>
      <t>³</t>
    </r>
    <r>
      <rPr>
        <sz val="9"/>
        <rFont val="Arial"/>
        <family val="2"/>
      </rPr>
      <t xml:space="preserve">. </t>
    </r>
  </si>
  <si>
    <r>
      <t>Nabavka, dovoz, nasipanje, razastiranje i zbijanje  peska ispod obodnog trotoara oko objekta u sloju od 15 cm. Pesak se zbija do potpune zbijenosti. Obračun po m</t>
    </r>
    <r>
      <rPr>
        <sz val="9"/>
        <rFont val="Calibri"/>
        <family val="2"/>
      </rPr>
      <t>³</t>
    </r>
    <r>
      <rPr>
        <sz val="9"/>
        <rFont val="Arial"/>
        <family val="2"/>
      </rPr>
      <t xml:space="preserve">. </t>
    </r>
  </si>
  <si>
    <r>
      <t>Nabavka, dovoz, nasipanje, razastiranje i zbijanje peska u slojevima ispod podova. Debljina zbijenog peska je d=15cm. Pesak se zbija do potpune zbijenosti. Obračun po m</t>
    </r>
    <r>
      <rPr>
        <sz val="9"/>
        <rFont val="Calibri"/>
        <family val="2"/>
      </rPr>
      <t>²</t>
    </r>
    <r>
      <rPr>
        <sz val="9"/>
        <rFont val="Arial"/>
        <family val="2"/>
      </rPr>
      <t>.</t>
    </r>
  </si>
  <si>
    <r>
      <t xml:space="preserve">Planiranje zemlje  oko trotoara. Sve površine grubo i fino isplanirati sa tačnošću od </t>
    </r>
    <r>
      <rPr>
        <sz val="9"/>
        <rFont val="Calibri"/>
        <family val="2"/>
      </rPr>
      <t>±</t>
    </r>
    <r>
      <rPr>
        <sz val="9"/>
        <rFont val="Arial"/>
        <family val="2"/>
      </rPr>
      <t>1cm. U cenu ulazi i popunjavanje i nabijanje humusom koji je skinut. Obračun po m</t>
    </r>
    <r>
      <rPr>
        <sz val="9"/>
        <rFont val="Calibri"/>
        <family val="2"/>
      </rPr>
      <t>²</t>
    </r>
    <r>
      <rPr>
        <sz val="9"/>
        <rFont val="Arial"/>
        <family val="2"/>
      </rPr>
      <t>.</t>
    </r>
  </si>
  <si>
    <t>Betoniranje armiranobetonskih temeljnih greda  betonom MB 20. Armatura se obračunava posebno. Grede se izvode u oplati. U cenu ulazi i negovanje betona. Obračun po m3 ugrađenog betona.</t>
  </si>
  <si>
    <t>Izrada armiranobetonskih stubova betonom MB 20 u oplati. Armatura se obračuna posebno. U cenu ulazi i negovanje betona. Obračun po m3 ugrađenog betona.</t>
  </si>
  <si>
    <t>Izrada armiranobetonskih greda betonom MB 20. Armatura se obračunava posebno. Grede se izvode  u oplati. U cenu ulazi i negovanje betona. Obračun po m3 ugrađenog betona.</t>
  </si>
  <si>
    <t>SVEGA LIMARSKI RADOVI</t>
  </si>
  <si>
    <r>
      <t>m</t>
    </r>
    <r>
      <rPr>
        <sz val="9"/>
        <rFont val="Calibri"/>
        <family val="2"/>
      </rPr>
      <t>³</t>
    </r>
  </si>
  <si>
    <r>
      <t>Zidanje  zidova od opeke  25 cm. Zidove raditi u produžnom malteru razmere 1:2:6. U cenu ulazi i pomoćna skela. Otvori se odbijaju. Obračun po m</t>
    </r>
    <r>
      <rPr>
        <sz val="9"/>
        <rFont val="Calibri"/>
        <family val="2"/>
      </rPr>
      <t>³</t>
    </r>
    <r>
      <rPr>
        <sz val="9"/>
        <rFont val="Arial"/>
        <family val="2"/>
      </rPr>
      <t>.</t>
    </r>
  </si>
  <si>
    <t>m²</t>
  </si>
  <si>
    <r>
      <t>Izrada betonske podne ploče debljine 7 cm betonom MB 20. Ploču stirodurom debljine 1 cm odvojiti od zidova. Obračun po m</t>
    </r>
    <r>
      <rPr>
        <sz val="9"/>
        <rFont val="Times New Roman"/>
        <family val="1"/>
      </rPr>
      <t>²</t>
    </r>
    <r>
      <rPr>
        <sz val="9"/>
        <rFont val="Arial"/>
        <family val="2"/>
      </rPr>
      <t>.</t>
    </r>
  </si>
  <si>
    <r>
      <t xml:space="preserve">Malterisanje </t>
    </r>
    <r>
      <rPr>
        <sz val="9"/>
        <rFont val="Arial"/>
        <family val="2"/>
      </rPr>
      <t xml:space="preserve">krečnim malterom unutrašnjosti zidova </t>
    </r>
    <r>
      <rPr>
        <sz val="9"/>
        <rFont val="Arial"/>
        <family val="2"/>
      </rPr>
      <t>u dva sloja. Pre malterisanja površine očistiti i isprskati razređenim malterom. Prvi sloj, grunt, radili  razmere 1:3 debljine sloja do 2 cm od prosijanog šljunka, "jedinice" i kreča. Malter stalno mešati da se krečno mleko ne izdvoji. Malter naneti preko podloge i narezati radi boljeg prihvatanja drugog sloja. Drugi sloj, razmere 1 :3 spraviti sa sitnim i čistim peskom bez primesa mulja i organskih materija. Perdašiti uz kvašenje i glačanje malim perdaškama. Omalterisane površine moraju biti ravne, bez preloma i talasa, a ivice oštre i prave. Malter kvasili da ne dođe do brzog sušenja i "pregorevanja". Obračun po m</t>
    </r>
    <r>
      <rPr>
        <sz val="9"/>
        <rFont val="Calibri"/>
        <family val="2"/>
      </rPr>
      <t>²</t>
    </r>
    <r>
      <rPr>
        <sz val="9"/>
        <rFont val="Arial"/>
        <family val="2"/>
      </rPr>
      <t xml:space="preserve"> malterisane površine.</t>
    </r>
  </si>
  <si>
    <t>SVEGA  IZOLATERSKIH RADOVA</t>
  </si>
  <si>
    <t>SVEGA ZIDARSKIH RADOVA</t>
  </si>
  <si>
    <r>
      <rPr>
        <sz val="9"/>
        <rFont val="Arial"/>
        <family val="2"/>
      </rPr>
      <t>Izrada hidroizolacije podova na tlu</t>
    </r>
    <r>
      <rPr>
        <sz val="9"/>
        <rFont val="Arial"/>
        <family val="2"/>
      </rPr>
      <t>. Izolaciju raditi preko potpuno suve i čiste podloge. Hladni premaz bitulit "A" naneti četkom ili prskanjem, na temperaturi višoj od 10 stepeni. Varenje bitumenskih traka izvesti zagrevanjem trake plamenikom sa otvorenim plamenom, razmekšavanjem bitumenske mase površine koja se lepi i slepljivanjem sopstvenom masom za podlogu. Traku zalepiti celom površinom, sa preklopima 10 cm, posebnu pažnju posvetiti varenju spojeva. Hidroizoalciju izvesti od sledećih slojeva- hladan premaz bitulitom A, KONDOR 4 varen za podlogu. Obračun po m</t>
    </r>
    <r>
      <rPr>
        <sz val="9"/>
        <rFont val="Calibri"/>
        <family val="2"/>
      </rPr>
      <t>²</t>
    </r>
    <r>
      <rPr>
        <sz val="9"/>
        <rFont val="Arial"/>
        <family val="2"/>
      </rPr>
      <t xml:space="preserve"> izolacije.  </t>
    </r>
  </si>
  <si>
    <r>
      <t>Nabavka materijala i postavljanje termoizolacije tvrdim pločama kamene vune d = 8cm ispod podova na tlu. Obračun po m</t>
    </r>
    <r>
      <rPr>
        <sz val="9"/>
        <rFont val="Calibri"/>
        <family val="2"/>
      </rPr>
      <t>²</t>
    </r>
    <r>
      <rPr>
        <sz val="9"/>
        <rFont val="Arial"/>
        <family val="2"/>
      </rPr>
      <t>.</t>
    </r>
  </si>
  <si>
    <r>
      <t>Nabavka materijala i postavljanje paropropusne folije preko  tvrdih ploča termoizolacije ispod podova na tlu. Obračun po m</t>
    </r>
    <r>
      <rPr>
        <sz val="9"/>
        <rFont val="Calibri"/>
        <family val="2"/>
      </rPr>
      <t>²</t>
    </r>
    <r>
      <rPr>
        <sz val="9"/>
        <rFont val="Arial"/>
        <family val="2"/>
      </rPr>
      <t>.</t>
    </r>
  </si>
  <si>
    <t>SVEGA STOLARSKI RADOVI</t>
  </si>
  <si>
    <t xml:space="preserve">              </t>
  </si>
  <si>
    <t xml:space="preserve">zidovi </t>
  </si>
  <si>
    <t xml:space="preserve">SVEGA MOLERSKO-FARBARSKI </t>
  </si>
  <si>
    <t>SVEGA GIPSARSKI RADOVI</t>
  </si>
  <si>
    <t>Nabavka i postavljanje bojenog pocinkovanog lima boje pokrivača, debljine 0,55mm, dozidnog lima između krovnog pokrivača (Sika Plan) i opšivke krovne atike. Boja opšava je siva RAL  9006. Razvijena širina dozidnog lima je do 50 cm. Dozidnu podvući pod opšivku atike, fiksirati je za zid i vezati oba lima falcovanom vezom. Obračun po m dužnom.</t>
  </si>
  <si>
    <r>
      <t>Nabavka i montaža ravnog plafona od  impregniranih  gips kartonskih ploca  protivpožarnih. Ploče se pričvršćuju za metalnu podkonstrukciju  specijalnim šrafovima. Metalna potkonstrukcija od pocinkovanih profila  UD 60x27mmse kači za čelične nosače krova. Spojnice izmedju dve gips kartonske ploce se bandažiraju trakama sa staklenim vlaknima. Trake se utiskuju u osnovni sloj sveze mase i gletuje se. Prostor između čeličnih nosača i rogova popunjava se pločama kamene vune debljine 15cm preko koje se postavlja paropropusan folija, što ulazi u cenu. Obračun po m</t>
    </r>
    <r>
      <rPr>
        <sz val="9"/>
        <rFont val="Calibri"/>
        <family val="2"/>
      </rPr>
      <t xml:space="preserve">² </t>
    </r>
    <r>
      <rPr>
        <sz val="9"/>
        <rFont val="Arial"/>
        <family val="2"/>
      </rPr>
      <t>za sve po opisu</t>
    </r>
    <r>
      <rPr>
        <sz val="9"/>
        <rFont val="Arial"/>
        <family val="2"/>
      </rPr>
      <t>.</t>
    </r>
  </si>
  <si>
    <t>Bojenje malterisanih zidova  belom mineralnom bojom. Naneti u dva sloja. Obracun po m².</t>
  </si>
  <si>
    <r>
      <t>Bojenje  unutrašnjih površina od gipsa ( plafoni) mineralnom bojom u  svetlom tonu sa prethodnom gletovanjem (dva puta). Obačun po m</t>
    </r>
    <r>
      <rPr>
        <sz val="9"/>
        <rFont val="Times New Roman"/>
        <family val="1"/>
      </rPr>
      <t>²</t>
    </r>
    <r>
      <rPr>
        <sz val="9"/>
        <rFont val="Arial"/>
        <family val="2"/>
      </rPr>
      <t>.</t>
    </r>
  </si>
  <si>
    <t>dim 422(105*4)x300(220+80)</t>
  </si>
  <si>
    <t>dim 4x83/280(200+80)</t>
  </si>
  <si>
    <t>Nabavka materijala i izrada opšivke  atike - završetka fasadnih ploča i potkonstrukcije. Opšav je od pocinkovanog bojenog čeličnog lima d=0,55mm razvijene širine RŠ100cm. Boja opšava je siva RAL  9006. Opšav sa prednje strane ima okapni nos a sa zadnje se vezuje sa zadnjom opšavom atike i delovi opšava vezuju se preklapanjem. Uraditi prema projektu i detaljima. Obračun po m¹.</t>
  </si>
  <si>
    <t>Izrada i montaža štucne, čaure, u vencu od pocinkovanog bojenog čeličnog lima d=0,55mm sive boje RAL 9006 lima debljine 1 mm. Štucna mora biti šira od vertikale za najmanje 10 mm. Obračun po komadu štucne.</t>
  </si>
  <si>
    <t xml:space="preserve">Izrada i postavljanje štucne za vezu  oluka sa vertkalom. Štucna je  od pocinkovanog bojenog čeličnog lima d=0,55mm sive boje RAL 9006, rš 40cm, Ø12cm. Štucna je spojena za odvodnu cev vodonepropusnom vezom. Obračun po kom. </t>
  </si>
  <si>
    <t xml:space="preserve"> LIMARSKI  RADOVI</t>
  </si>
  <si>
    <t>ZIDARSKI RADOVI</t>
  </si>
  <si>
    <t>IZOLATERSKI   RADOVI</t>
  </si>
  <si>
    <t>STOLARSKI RADOVI</t>
  </si>
  <si>
    <t xml:space="preserve">MOLERSKO-FARBARSKI RADOVI </t>
  </si>
  <si>
    <t>GIPSARSKI RADOVI</t>
  </si>
  <si>
    <t>Mašinsko skidanje humusa u sloju od 40 cm sa utvarom u vozila i odnošenjem na deponiju do 5 km daljine. Iskop izvesti i nivelisati prema projektu i datim kotama. Obračun po m3 .</t>
  </si>
  <si>
    <t>Ručni iskop zemlje za temelje samce. Iskop izvesti prema projektu i dalim kotama. Bočne sirane pravilno odseći  a dno nivelisati. Iskopanu zemlju prevesti kolicima, nasuti i nivelisati teren ili utovariti na kamion i odvesti na gradsku deponiju do 5 km daljine. Obračun po m3 .</t>
  </si>
  <si>
    <r>
      <t>Izrada armiranobetonske konzolne  pune ploče debljine 12 cm betonom MB 20, u oplati. U cenu ulazi i negovanje betona. Armatura se obračunava posebno.  Obračun po m</t>
    </r>
    <r>
      <rPr>
        <sz val="9"/>
        <rFont val="Calibri"/>
        <family val="2"/>
      </rPr>
      <t>²</t>
    </r>
    <r>
      <rPr>
        <sz val="9"/>
        <rFont val="Arial"/>
        <family val="2"/>
      </rPr>
      <t xml:space="preserve"> ugradjenog betona.</t>
    </r>
  </si>
  <si>
    <r>
      <t>m</t>
    </r>
    <r>
      <rPr>
        <sz val="9"/>
        <color indexed="8"/>
        <rFont val="Calibri"/>
        <family val="2"/>
      </rPr>
      <t>²</t>
    </r>
  </si>
  <si>
    <t xml:space="preserve">Nabavka materijala i izrada  i montaža odvodnih olučnih cevi vertikala RŠ40cm od pocinkovanog bojenog čeličnog lima d=0,55mm sive boje RAL 9006 zajedno sa obujmicama za pričvršćivanje. Obračun po m. </t>
  </si>
  <si>
    <r>
      <t xml:space="preserve">Nabavka materijala i izrada zaštitne opšivke od pocinkovanog bojenog čeličnog lima d=0,55mm kojom se spajaju opšavi atike i krovna membrana.  Boja opšava je siva RAL  9006. RŠ trake za zaštitni opšav je  </t>
    </r>
    <r>
      <rPr>
        <sz val="9"/>
        <rFont val="Arial"/>
        <family val="2"/>
      </rPr>
      <t xml:space="preserve">10 </t>
    </r>
    <r>
      <rPr>
        <sz val="9"/>
        <rFont val="Arial"/>
        <family val="2"/>
      </rPr>
      <t>cm. Delovi se postavljaju u zalučenom zidu, iz segmenata optimalne dužine i međusobno se vezuju. Obračun po m</t>
    </r>
    <r>
      <rPr>
        <sz val="9"/>
        <rFont val="Arial"/>
        <family val="2"/>
      </rPr>
      <t xml:space="preserve">. </t>
    </r>
  </si>
  <si>
    <t>Izrada i postavljanje olučnih skupljaca kišnice (kazančića)  od pocinkovanog bojenog čeličnog lima d=0,55mm sive boje RAL 9006. Kazančići su  dimenzija 65/25/40cm. Obračun po kom. U cenu ulaze i rukavci za vezu sa odvodnim cevima.</t>
  </si>
  <si>
    <r>
      <t>napomena</t>
    </r>
    <r>
      <rPr>
        <sz val="9"/>
        <rFont val="Arial"/>
        <family val="2"/>
      </rPr>
      <t xml:space="preserve"> </t>
    </r>
    <r>
      <rPr>
        <i/>
        <sz val="9"/>
        <rFont val="Arial"/>
        <family val="2"/>
      </rPr>
      <t>u cenu uračunavati sav otpad, falceve i potreban materijal</t>
    </r>
  </si>
  <si>
    <t>r.br.</t>
  </si>
  <si>
    <t>Naziv</t>
  </si>
  <si>
    <t>j.mere</t>
  </si>
  <si>
    <t>kol.</t>
  </si>
  <si>
    <t>j.cena</t>
  </si>
  <si>
    <t>cena</t>
  </si>
  <si>
    <t>SPOMEN KUĆA RANKO ŽERAVICA</t>
  </si>
  <si>
    <r>
      <t>Nabavka materijala i popločavanje podova Vinil podnom oblogm koja se sastoji iz pet slojeva - donji, kompaktni sloj koji osigurava dodatnu čvrstoću proizvoda, penasta poleđina zahvaljujući kojoj je obezbeđena zvučna i toplotna izolacija, kompaktni sloj koji ne dozvoljava promene u dimenzijama i izgledu poda, gornji penasti sloj koji mu daje potrebnu elastičnost i zaštitni, transparentni sloj koji predstavlja dodatnu zaštitu od habanja, a povećava njegovu otpornost . Mora biti predviđena za frekventne prosore. Pod je kombinacije boja, šara, različite dimenzije i oblika.  Na pod naneti masu za izranavanje. Pod se postavlja lepljenjem na idealno ravnu podlogu, suvu i čistu. Po obodu postaviti trougaone  lajsne od jelovog drveta preko koje se postavlja sokla od vinila iz standardnog pratećeg fabričkog asortimana ( visine ). Sučeljavanja lasne gerovati i soklu pričvrstiti mesinganim holšrafovima sa tiplovima.  Obračun po m</t>
    </r>
    <r>
      <rPr>
        <sz val="9"/>
        <rFont val="Calibri"/>
        <family val="2"/>
      </rPr>
      <t>².</t>
    </r>
  </si>
  <si>
    <t>SVEGA PODOPOLAGAČKI RADOVI</t>
  </si>
  <si>
    <t>materijal</t>
  </si>
  <si>
    <t>NČ=</t>
  </si>
  <si>
    <t>montaža</t>
  </si>
  <si>
    <t>1.</t>
  </si>
  <si>
    <t>NAPAJANJE</t>
  </si>
  <si>
    <t>1.1.</t>
  </si>
  <si>
    <t xml:space="preserve">Izgradnja elektroenergetskog priključka snage 43.47kW, pristup sistemu. Stavka podrazumeva kompletnu izgradnju priključka prema ugovoru sa ODS EPS Distribucija </t>
  </si>
  <si>
    <t>kpl</t>
  </si>
  <si>
    <t>1.2.</t>
  </si>
  <si>
    <t>Iskop rova 0,8x0,4m u zemlji III kategorije sa zatrpavanjem u slojevima, za polaganje kabla</t>
  </si>
  <si>
    <t>1.3.</t>
  </si>
  <si>
    <t>Isporuka i montaža kabla. Kabl se polaže  u iskopan kablovskI rovod OMM do GRO</t>
  </si>
  <si>
    <r>
      <t xml:space="preserve"> - PP00-A 4x35mm</t>
    </r>
    <r>
      <rPr>
        <vertAlign val="superscript"/>
        <sz val="10"/>
        <rFont val="Arial"/>
        <family val="2"/>
      </rPr>
      <t>2</t>
    </r>
  </si>
  <si>
    <t>1.4.</t>
  </si>
  <si>
    <t>Isporuka i polaganje energetske crvene pozor trake 100x0,8mm iznad energetskog kabla i PVC štitnika</t>
  </si>
  <si>
    <t>1.5.</t>
  </si>
  <si>
    <t>Isporuka i polaganje PVC cevi fi 110 za prolaz kablova ispod betonske staze i ulaz o objekat</t>
  </si>
  <si>
    <t>2.</t>
  </si>
  <si>
    <t>UNUTRAŠNJA INSTALACIJA</t>
  </si>
  <si>
    <t>2.1.</t>
  </si>
  <si>
    <t>Isporuka i montaža razvodnog ormana izrađenog od negorive plastike za GRO, ABS 600x400x200mm</t>
  </si>
  <si>
    <t>sa sledećim ugrađenim elementima</t>
  </si>
  <si>
    <t xml:space="preserve"> - grebenasti prekidač 80A, tropolni, 1-0, ugradni</t>
  </si>
  <si>
    <t xml:space="preserve"> - ZUDS 40/0,5A, četvoropolni</t>
  </si>
  <si>
    <t xml:space="preserve"> - automatski osigurači nazivnih struja prema jednopolnoj šemi (25A) klase C, 6kA</t>
  </si>
  <si>
    <t xml:space="preserve"> - automatski osigurači nazivnih struja prema jednopolnoj šemi (10A, 16A) klase C, 6kA</t>
  </si>
  <si>
    <t>ostali sitan materijal</t>
  </si>
  <si>
    <t>pauš.</t>
  </si>
  <si>
    <t>komplet RO</t>
  </si>
  <si>
    <t>2.2.</t>
  </si>
  <si>
    <t>Isporuka i montaža kablova za. Kablovi se polažu na zid ispod maltera. Provodnici rasvete se polažu do svetiljki u rebrasta PVC cevi iznad gips karton ploča</t>
  </si>
  <si>
    <r>
      <t xml:space="preserve"> - PP-Y 5x2.5mm</t>
    </r>
    <r>
      <rPr>
        <vertAlign val="superscript"/>
        <sz val="10"/>
        <rFont val="Arial"/>
        <family val="2"/>
      </rPr>
      <t>2</t>
    </r>
  </si>
  <si>
    <r>
      <t xml:space="preserve"> - PP-Y 3x2.5mm</t>
    </r>
    <r>
      <rPr>
        <vertAlign val="superscript"/>
        <sz val="10"/>
        <rFont val="Arial"/>
        <family val="2"/>
      </rPr>
      <t>2</t>
    </r>
  </si>
  <si>
    <r>
      <t xml:space="preserve"> - PP-Y 4x1,5mm</t>
    </r>
    <r>
      <rPr>
        <vertAlign val="superscript"/>
        <sz val="10"/>
        <rFont val="Arial"/>
        <family val="2"/>
      </rPr>
      <t>2</t>
    </r>
  </si>
  <si>
    <r>
      <t xml:space="preserve"> - PP-Y 3x1,5mm</t>
    </r>
    <r>
      <rPr>
        <vertAlign val="superscript"/>
        <sz val="10"/>
        <rFont val="Arial"/>
        <family val="2"/>
      </rPr>
      <t>2</t>
    </r>
  </si>
  <si>
    <t>2.3.</t>
  </si>
  <si>
    <t>Isporuka rebrastih PVC cevi za zaštitu kablova rasveta položenih iznad gips karton ploča</t>
  </si>
  <si>
    <t xml:space="preserve"> -fi 18mm</t>
  </si>
  <si>
    <t>2.4.</t>
  </si>
  <si>
    <t>Isporuka i montaža priključnica</t>
  </si>
  <si>
    <t xml:space="preserve"> - trofazna priključnica</t>
  </si>
  <si>
    <t xml:space="preserve"> - dvopolna priključnica</t>
  </si>
  <si>
    <t>2.5.</t>
  </si>
  <si>
    <t>Isporuka i montaža svetiljki</t>
  </si>
  <si>
    <t xml:space="preserve"> - nadgradna LED svetiljka 60x60, 36W</t>
  </si>
  <si>
    <t xml:space="preserve"> - Led panik lampa 230V, 16xLED dioda, unutrašnja baterija hermetički zatvorena punjiva 4V, 900mAh Vreme rada 3.5h(2linije), 7h(1 linija)</t>
  </si>
  <si>
    <t xml:space="preserve"> - LED reflektor 50W, IP65</t>
  </si>
  <si>
    <t>2.7.</t>
  </si>
  <si>
    <t>Isporuka i montaža prekidača za montažu u zid</t>
  </si>
  <si>
    <t xml:space="preserve"> - jednopolni, IP55</t>
  </si>
  <si>
    <t xml:space="preserve"> - serijski</t>
  </si>
  <si>
    <t>3.</t>
  </si>
  <si>
    <t>UZEMLJENJE I IZJEDNAČENJE POTENCIJALA</t>
  </si>
  <si>
    <t>3.1.</t>
  </si>
  <si>
    <t>Isporuka i montaža trake FeZn 25x4mm za izradu  uzemljivača. Traku položiti u temelj objekta</t>
  </si>
  <si>
    <t>3.2.</t>
  </si>
  <si>
    <t>Isporuka i montaža glavne sabirnice za uzemljenje</t>
  </si>
  <si>
    <t>3.3.</t>
  </si>
  <si>
    <t>Izrada spoja FeZn trake sa sabirnicom za uzemljenje</t>
  </si>
  <si>
    <t>3.4.</t>
  </si>
  <si>
    <r>
      <t>Isporuka i montaža provodnika PP00-Y 1x6mm</t>
    </r>
    <r>
      <rPr>
        <vertAlign val="superscript"/>
        <sz val="10"/>
        <rFont val="Arial"/>
        <family val="2"/>
      </rPr>
      <t>2</t>
    </r>
    <r>
      <rPr>
        <sz val="10"/>
        <rFont val="Arial"/>
        <family val="2"/>
      </rPr>
      <t xml:space="preserve"> za povezivanje GSIP i PE sabirnice GRO</t>
    </r>
  </si>
  <si>
    <t>3.5.</t>
  </si>
  <si>
    <r>
      <t>Izrada glavnog izjednačenja potencijala ulaznih instalacija u objekat provodnikom P6mm</t>
    </r>
    <r>
      <rPr>
        <vertAlign val="superscript"/>
        <sz val="10"/>
        <rFont val="Arial"/>
        <family val="2"/>
      </rPr>
      <t>2</t>
    </r>
  </si>
  <si>
    <t>pauš</t>
  </si>
  <si>
    <t>ZAVRŠNI RADOVI</t>
  </si>
  <si>
    <t>4.1.</t>
  </si>
  <si>
    <t>Ispitivanje instalacija i sastavljanje Izveštaja</t>
  </si>
  <si>
    <t>PDV 20%:</t>
  </si>
  <si>
    <t>SVEGA:</t>
  </si>
  <si>
    <t>Predmer sastavio:</t>
  </si>
  <si>
    <t>Vladislav Grifatong, dipl.el.ing.</t>
  </si>
  <si>
    <t>ZBIRNA REKAPITULACIJA</t>
  </si>
  <si>
    <t>GRAĐEVINSKO ZANATSKI RADOVI</t>
  </si>
  <si>
    <t>ELEKTROENERGETSKE INSTALACIJE</t>
  </si>
  <si>
    <t>UKUPNO</t>
  </si>
  <si>
    <t>PDV (20 %)</t>
  </si>
  <si>
    <t>UKUPNO (sa PDV-om)</t>
  </si>
  <si>
    <t>Predmer sastavili:</t>
  </si>
  <si>
    <r>
      <t xml:space="preserve">Izrada  cementne košuljice debljine </t>
    </r>
    <r>
      <rPr>
        <sz val="9"/>
        <rFont val="Arial"/>
        <family val="2"/>
      </rPr>
      <t>5cm</t>
    </r>
    <r>
      <rPr>
        <sz val="9"/>
        <rFont val="Arial"/>
        <family val="2"/>
      </rPr>
      <t xml:space="preserve"> preko prethodno postavljenog termo i hidroizolacijskog sloja za pod na tlu. Vodu  dodati u vrlo malim količinama tako da se dobije gotovo suva mješavina. Za agregat  koristiti isključivo pjesak granulacije 0 do 4 mm uz eventualni dodatak finog peska (tzv. nulera). </t>
    </r>
    <r>
      <rPr>
        <sz val="9"/>
        <rFont val="Arial"/>
        <family val="2"/>
      </rPr>
      <t xml:space="preserve">Košuljicu ojačati sintetičkim polipropilenskim vlaknima (fiber vlaknima) dužine 12 mm što ulazi u cenu. </t>
    </r>
    <r>
      <rPr>
        <sz val="9"/>
        <rFont val="Arial"/>
        <family val="2"/>
      </rPr>
      <t>Na m3 košuljice dodaje se 750 grama vlakana. Po obodu zidova potrebno je stavljati trake od stiropora debljine 10mm i visine 60mm s time da se pretpostavlja da glazura u ukupnom preseku neće biti viša od upravo tih 50mm. Trake omogućuju smanjeni prijenos zvuka sa poda na zidove a time i na ostatak konstrukcije.  U košuljicu postaviti i armaturnu mrežu Q188. Obračun po m</t>
    </r>
    <r>
      <rPr>
        <sz val="9"/>
        <rFont val="Calibri"/>
        <family val="2"/>
      </rPr>
      <t>² košuljice</t>
    </r>
    <r>
      <rPr>
        <sz val="9"/>
        <rFont val="Arial"/>
        <family val="2"/>
      </rPr>
      <t xml:space="preserve">. </t>
    </r>
  </si>
  <si>
    <t>PODOPOLAGAČKI RADOVI</t>
  </si>
  <si>
    <t>Izrada i postavljanje zastakljenih aluminijumskih prozora. Prozore izraditi od eloksiranog aluminijuma sa  sistemom termoprekinutih profila , po šemi stolarije i detaljima. Prozore dihtovati trajno elastiĉnom EPDM gumom, vulkanizovanom na uglovima. Okov i ton eloksiranog aluminijuma, po izboru projektanta. Krila prozora zastakliti termo Flot staklom d=4+12+4 mm i dihtovati EPDM gumom. Prozori se postavljaju međusobno spojeni pod malim uglom(u zalučenom zidu).Pojedinačni prozor je sa nadsvetlom i oba se otvaraju oko vertikalne ose i na ventus. Obračun po komadu prozora.</t>
  </si>
  <si>
    <t>Izrada i postavljanje fisnog portala sa  dvokrilnim vratima od eloksiranog aluminijuma sa  sistemom termoprekinutih profila , po šemi stolarije i detaljima. Vrata su u sredini portala a levo i desno su fiksni delovi. Portal dihtovati trajno elastiĉnom EPDM gumom, vulkanizovanom na uglovima. Okov i ton eloksiranog aluminijuma, po izboru projektanta. Portal a zastakliti termo Flot staklom d=4+12+4 mm i dihtovati EPDM gumom. Portal je sa nadsvetlom iznad svakod segmenat i nadsvetla se otvaraju ventus. Obračun po komadu.</t>
  </si>
  <si>
    <t xml:space="preserve">        PREDMER I PREDRAČUN RADOVA</t>
  </si>
  <si>
    <t>Svi radovi se moraju izvesti u skladu sa važećim normativima, standardima i projektom zahtevanim kvalitetom za tu vrstu radova.</t>
  </si>
  <si>
    <t xml:space="preserve">Sakupljanje šuta, viška iskopane zemlje  uračunati u jedinične cene, utovar u kamion  i odvoženje na deponiju koju odredi investitor (do 5 km daljine) .
</t>
  </si>
  <si>
    <r>
      <t>Sve jedinačne cene treba da sadrže troškove materijala, transporta, radne snage i svih potrebnih pomoćnih materijala (</t>
    </r>
    <r>
      <rPr>
        <b/>
        <i/>
        <sz val="8"/>
        <rFont val="Arial"/>
        <family val="2"/>
      </rPr>
      <t>radne skele, oplate</t>
    </r>
    <r>
      <rPr>
        <i/>
        <sz val="8"/>
        <rFont val="Arial"/>
        <family val="2"/>
      </rPr>
      <t xml:space="preserve"> i slično), kao i troškove dokazivanja kvaliteta materijala i izvedenih radova (u skladu sa važećim tehničkim propisima). </t>
    </r>
  </si>
  <si>
    <t>Kikinda, 2019.</t>
  </si>
  <si>
    <r>
      <rPr>
        <i/>
        <u val="single"/>
        <sz val="9"/>
        <rFont val="Arial"/>
        <family val="2"/>
      </rPr>
      <t>Napomena</t>
    </r>
    <r>
      <rPr>
        <i/>
        <sz val="9"/>
        <rFont val="Arial"/>
        <family val="2"/>
      </rPr>
      <t xml:space="preserve">
okapnica preko atike i olučne cevi se, zbog kasnije  izrade fasadne obloge, moraju računati da se odmiču od zidne ravni za 15cm. Olucne cevi ne fiksirati na spojevima zbog nužne demontaže kod postavljanja fasadne obloge</t>
    </r>
  </si>
  <si>
    <r>
      <t>m</t>
    </r>
    <r>
      <rPr>
        <vertAlign val="superscript"/>
        <sz val="9"/>
        <rFont val="Arial"/>
        <family val="2"/>
      </rPr>
      <t>3</t>
    </r>
  </si>
  <si>
    <t>lic.br. 300 5149 03</t>
  </si>
  <si>
    <t>lic.br. 311 4839 03</t>
  </si>
  <si>
    <t>lic.br. 350 6540 04</t>
  </si>
</sst>
</file>

<file path=xl/styles.xml><?xml version="1.0" encoding="utf-8"?>
<styleSheet xmlns="http://schemas.openxmlformats.org/spreadsheetml/2006/main">
  <numFmts count="4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 #,##0_-;\-* #,##0_-;_-* &quot;-&quot;_-;_-@_-"/>
    <numFmt numFmtId="165" formatCode="_-* #,##0.00_-;\-* #,##0.00_-;_-* &quot;-&quot;??_-;_-@_-"/>
    <numFmt numFmtId="166" formatCode="_-* #,##0\ _D_i_n_._-;\-* #,##0\ _D_i_n_._-;_-* &quot;-&quot;\ _D_i_n_._-;_-@_-"/>
    <numFmt numFmtId="167" formatCode="_-* #,##0.00\ _D_i_n_._-;\-* #,##0.00\ _D_i_n_._-;_-* &quot;-&quot;??\ _D_i_n_._-;_-@_-"/>
    <numFmt numFmtId="168" formatCode="#,##0\ &quot;RSD&quot;;\-#,##0\ &quot;RSD&quot;"/>
    <numFmt numFmtId="169" formatCode="#,##0\ &quot;RSD&quot;;[Red]\-#,##0\ &quot;RSD&quot;"/>
    <numFmt numFmtId="170" formatCode="#,##0.00\ &quot;RSD&quot;;\-#,##0.00\ &quot;RSD&quot;"/>
    <numFmt numFmtId="171" formatCode="#,##0.00\ &quot;RSD&quot;;[Red]\-#,##0.00\ &quot;RSD&quot;"/>
    <numFmt numFmtId="172" formatCode="_-* #,##0\ &quot;RSD&quot;_-;\-* #,##0\ &quot;RSD&quot;_-;_-* &quot;-&quot;\ &quot;RSD&quot;_-;_-@_-"/>
    <numFmt numFmtId="173" formatCode="_-* #,##0\ _R_S_D_-;\-* #,##0\ _R_S_D_-;_-* &quot;-&quot;\ _R_S_D_-;_-@_-"/>
    <numFmt numFmtId="174" formatCode="_-* #,##0.00\ &quot;RSD&quot;_-;\-* #,##0.00\ &quot;RSD&quot;_-;_-* &quot;-&quot;??\ &quot;RSD&quot;_-;_-@_-"/>
    <numFmt numFmtId="175" formatCode="_-* #,##0.00\ _R_S_D_-;\-* #,##0.00\ _R_S_D_-;_-* &quot;-&quot;??\ _R_S_D_-;_-@_-"/>
    <numFmt numFmtId="176" formatCode="#,##0&quot;р.&quot;;\-#,##0&quot;р.&quot;"/>
    <numFmt numFmtId="177" formatCode="#,##0&quot;р.&quot;;[Red]\-#,##0&quot;р.&quot;"/>
    <numFmt numFmtId="178" formatCode="#,##0.00&quot;р.&quot;;\-#,##0.00&quot;р.&quot;"/>
    <numFmt numFmtId="179" formatCode="#,##0.00&quot;р.&quot;;[Red]\-#,##0.00&quot;р.&quot;"/>
    <numFmt numFmtId="180" formatCode="_-* #,##0&quot;р.&quot;_-;\-* #,##0&quot;р.&quot;_-;_-* &quot;-&quot;&quot;р.&quot;_-;_-@_-"/>
    <numFmt numFmtId="181" formatCode="_-* #,##0_р_._-;\-* #,##0_р_._-;_-* &quot;-&quot;_р_._-;_-@_-"/>
    <numFmt numFmtId="182" formatCode="_-* #,##0.00&quot;р.&quot;_-;\-* #,##0.00&quot;р.&quot;_-;_-* &quot;-&quot;??&quot;р.&quot;_-;_-@_-"/>
    <numFmt numFmtId="183" formatCode="_-* #,##0.00_р_._-;\-* #,##0.00_р_._-;_-* &quot;-&quot;??_р_._-;_-@_-"/>
    <numFmt numFmtId="184" formatCode="_(* #,##0.00_);_(* \(#,##0.00\);_(* &quot;-&quot;??_);_(@_)"/>
    <numFmt numFmtId="185" formatCode="#,##0.0"/>
    <numFmt numFmtId="186" formatCode="_(* #,##0_);_(* \(#,##0\);_(* &quot;-&quot;??_);_(@_)"/>
    <numFmt numFmtId="187" formatCode="00\-00"/>
    <numFmt numFmtId="188" formatCode="#,##0\ \ "/>
    <numFmt numFmtId="189" formatCode="&quot;Yes&quot;;&quot;Yes&quot;;&quot;No&quot;"/>
    <numFmt numFmtId="190" formatCode="&quot;True&quot;;&quot;True&quot;;&quot;False&quot;"/>
    <numFmt numFmtId="191" formatCode="&quot;On&quot;;&quot;On&quot;;&quot;Off&quot;"/>
    <numFmt numFmtId="192" formatCode="[$€-2]\ #,##0.00_);[Red]\([$€-2]\ #,##0.00\)"/>
    <numFmt numFmtId="193" formatCode="_(* #,##0.0_);_(* \(#,##0.0\);_(* &quot;-&quot;??_);_(@_)"/>
    <numFmt numFmtId="194" formatCode="0.0"/>
    <numFmt numFmtId="195" formatCode="0."/>
    <numFmt numFmtId="196" formatCode="_-* #,##0.00\ _Д_и_н_._-;\-* #,##0.00\ _Д_и_н_._-;_-* &quot;-&quot;??\ _Д_и_н_._-;_-@_-"/>
  </numFmts>
  <fonts count="117">
    <font>
      <sz val="10"/>
      <name val="Yu Times New Roman"/>
      <family val="1"/>
    </font>
    <font>
      <sz val="11"/>
      <color indexed="8"/>
      <name val="Calibri"/>
      <family val="2"/>
    </font>
    <font>
      <sz val="10"/>
      <name val="Yu Arial"/>
      <family val="0"/>
    </font>
    <font>
      <sz val="11"/>
      <name val="Arial"/>
      <family val="2"/>
    </font>
    <font>
      <sz val="10"/>
      <name val="Arial"/>
      <family val="2"/>
    </font>
    <font>
      <sz val="9"/>
      <name val="Arial"/>
      <family val="2"/>
    </font>
    <font>
      <sz val="11"/>
      <color indexed="10"/>
      <name val="Arial"/>
      <family val="2"/>
    </font>
    <font>
      <sz val="11"/>
      <color indexed="62"/>
      <name val="Arial"/>
      <family val="2"/>
    </font>
    <font>
      <b/>
      <sz val="11"/>
      <name val="Arial"/>
      <family val="2"/>
    </font>
    <font>
      <b/>
      <sz val="9"/>
      <name val="Arial"/>
      <family val="2"/>
    </font>
    <font>
      <vertAlign val="superscript"/>
      <sz val="9"/>
      <name val="Arial"/>
      <family val="2"/>
    </font>
    <font>
      <sz val="8"/>
      <name val="Arial"/>
      <family val="2"/>
    </font>
    <font>
      <sz val="8"/>
      <name val="Yu Times New Roman"/>
      <family val="1"/>
    </font>
    <font>
      <b/>
      <sz val="8"/>
      <name val="Arial"/>
      <family val="2"/>
    </font>
    <font>
      <sz val="10"/>
      <color indexed="10"/>
      <name val="Arial"/>
      <family val="2"/>
    </font>
    <font>
      <sz val="9"/>
      <color indexed="10"/>
      <name val="Arial"/>
      <family val="2"/>
    </font>
    <font>
      <b/>
      <sz val="9"/>
      <color indexed="10"/>
      <name val="Arial"/>
      <family val="2"/>
    </font>
    <font>
      <sz val="9"/>
      <color indexed="62"/>
      <name val="Arial"/>
      <family val="2"/>
    </font>
    <font>
      <b/>
      <sz val="8"/>
      <color indexed="10"/>
      <name val="Arial"/>
      <family val="2"/>
    </font>
    <font>
      <sz val="8"/>
      <color indexed="10"/>
      <name val="Arial"/>
      <family val="2"/>
    </font>
    <font>
      <sz val="8"/>
      <color indexed="62"/>
      <name val="Arial"/>
      <family val="2"/>
    </font>
    <font>
      <b/>
      <sz val="9"/>
      <name val="Calibri"/>
      <family val="2"/>
    </font>
    <font>
      <sz val="9"/>
      <color indexed="8"/>
      <name val="Arial"/>
      <family val="2"/>
    </font>
    <font>
      <sz val="9"/>
      <name val="Times New Roman"/>
      <family val="1"/>
    </font>
    <font>
      <sz val="9"/>
      <name val="Calibri"/>
      <family val="2"/>
    </font>
    <font>
      <sz val="9"/>
      <name val="Arial1"/>
      <family val="0"/>
    </font>
    <font>
      <sz val="9"/>
      <name val="Times New Roman CE"/>
      <family val="1"/>
    </font>
    <font>
      <b/>
      <sz val="9"/>
      <name val="Tahoma"/>
      <family val="2"/>
    </font>
    <font>
      <sz val="9"/>
      <name val="Tahoma"/>
      <family val="2"/>
    </font>
    <font>
      <b/>
      <sz val="9"/>
      <name val="Arial1"/>
      <family val="0"/>
    </font>
    <font>
      <i/>
      <u val="single"/>
      <sz val="9"/>
      <name val="Arial"/>
      <family val="2"/>
    </font>
    <font>
      <sz val="8"/>
      <name val="Arial1"/>
      <family val="0"/>
    </font>
    <font>
      <i/>
      <sz val="9"/>
      <name val="Arial"/>
      <family val="2"/>
    </font>
    <font>
      <sz val="9"/>
      <color indexed="8"/>
      <name val="Calibri"/>
      <family val="2"/>
    </font>
    <font>
      <b/>
      <sz val="10"/>
      <name val="Arial"/>
      <family val="2"/>
    </font>
    <font>
      <i/>
      <sz val="10"/>
      <name val="Arial"/>
      <family val="2"/>
    </font>
    <font>
      <sz val="10"/>
      <name val="Arial CE"/>
      <family val="2"/>
    </font>
    <font>
      <vertAlign val="superscript"/>
      <sz val="10"/>
      <name val="Arial"/>
      <family val="2"/>
    </font>
    <font>
      <sz val="10"/>
      <color indexed="8"/>
      <name val="Arial"/>
      <family val="2"/>
    </font>
    <font>
      <sz val="12"/>
      <color indexed="8"/>
      <name val="Times New Roman CE"/>
      <family val="1"/>
    </font>
    <font>
      <sz val="12"/>
      <name val="Arial"/>
      <family val="2"/>
    </font>
    <font>
      <b/>
      <sz val="12"/>
      <name val="Arial"/>
      <family val="2"/>
    </font>
    <font>
      <sz val="12"/>
      <name val="Times New Roman CE"/>
      <family val="1"/>
    </font>
    <font>
      <b/>
      <u val="single"/>
      <sz val="11"/>
      <name val="Arial"/>
      <family val="2"/>
    </font>
    <font>
      <u val="single"/>
      <sz val="11"/>
      <name val="Arial"/>
      <family val="2"/>
    </font>
    <font>
      <i/>
      <sz val="8"/>
      <name val="Arial"/>
      <family val="2"/>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30"/>
      <name val="Arial"/>
      <family val="2"/>
    </font>
    <font>
      <sz val="9"/>
      <color indexed="10"/>
      <name val="Times New Roman CE"/>
      <family val="1"/>
    </font>
    <font>
      <i/>
      <u val="single"/>
      <sz val="9"/>
      <color indexed="10"/>
      <name val="Arial"/>
      <family val="2"/>
    </font>
    <font>
      <sz val="9"/>
      <color indexed="10"/>
      <name val="Arial1"/>
      <family val="0"/>
    </font>
    <font>
      <b/>
      <sz val="9"/>
      <color indexed="10"/>
      <name val="Arial1"/>
      <family val="0"/>
    </font>
    <font>
      <sz val="9"/>
      <color indexed="62"/>
      <name val="Times New Roman CE"/>
      <family val="0"/>
    </font>
    <font>
      <i/>
      <sz val="10"/>
      <color indexed="23"/>
      <name val="Arial"/>
      <family val="2"/>
    </font>
    <font>
      <sz val="10"/>
      <color indexed="23"/>
      <name val="Yu Times New Roman"/>
      <family val="1"/>
    </font>
    <font>
      <sz val="10"/>
      <color indexed="23"/>
      <name val="Arial"/>
      <family val="2"/>
    </font>
    <font>
      <u val="single"/>
      <sz val="9"/>
      <color indexed="10"/>
      <name val="Arial"/>
      <family val="2"/>
    </font>
    <font>
      <sz val="10"/>
      <color indexed="8"/>
      <name val="Arial CE"/>
      <family val="2"/>
    </font>
    <font>
      <sz val="10"/>
      <color indexed="10"/>
      <name val="Arial CE"/>
      <family val="2"/>
    </font>
    <font>
      <b/>
      <sz val="11"/>
      <color indexed="10"/>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theme="1"/>
      <name val="Arial"/>
      <family val="2"/>
    </font>
    <font>
      <sz val="8"/>
      <color rgb="FFFF0000"/>
      <name val="Arial"/>
      <family val="2"/>
    </font>
    <font>
      <b/>
      <sz val="9"/>
      <color rgb="FFFF0000"/>
      <name val="Arial"/>
      <family val="2"/>
    </font>
    <font>
      <b/>
      <sz val="8"/>
      <color rgb="FFFF0000"/>
      <name val="Arial"/>
      <family val="2"/>
    </font>
    <font>
      <sz val="9"/>
      <color rgb="FF0070C0"/>
      <name val="Arial"/>
      <family val="2"/>
    </font>
    <font>
      <sz val="10"/>
      <color rgb="FFFF0000"/>
      <name val="Arial"/>
      <family val="2"/>
    </font>
    <font>
      <sz val="9"/>
      <color rgb="FFFF0000"/>
      <name val="Times New Roman CE"/>
      <family val="1"/>
    </font>
    <font>
      <i/>
      <u val="single"/>
      <sz val="9"/>
      <color rgb="FFFF0000"/>
      <name val="Arial"/>
      <family val="2"/>
    </font>
    <font>
      <sz val="9"/>
      <color rgb="FFFF0000"/>
      <name val="Arial1"/>
      <family val="0"/>
    </font>
    <font>
      <b/>
      <sz val="9"/>
      <color rgb="FFFF0000"/>
      <name val="Arial1"/>
      <family val="0"/>
    </font>
    <font>
      <sz val="9"/>
      <color rgb="FF7030A0"/>
      <name val="Times New Roman CE"/>
      <family val="0"/>
    </font>
    <font>
      <i/>
      <sz val="10"/>
      <color theme="1" tint="0.49998000264167786"/>
      <name val="Arial"/>
      <family val="2"/>
    </font>
    <font>
      <sz val="10"/>
      <color theme="1" tint="0.49998000264167786"/>
      <name val="Yu Times New Roman"/>
      <family val="1"/>
    </font>
    <font>
      <sz val="10"/>
      <color theme="1" tint="0.49998000264167786"/>
      <name val="Arial"/>
      <family val="2"/>
    </font>
    <font>
      <u val="single"/>
      <sz val="9"/>
      <color rgb="FFFF0000"/>
      <name val="Arial"/>
      <family val="2"/>
    </font>
    <font>
      <sz val="10"/>
      <color theme="1"/>
      <name val="Arial"/>
      <family val="2"/>
    </font>
    <font>
      <sz val="10"/>
      <color theme="1"/>
      <name val="Arial CE"/>
      <family val="2"/>
    </font>
    <font>
      <sz val="10"/>
      <color rgb="FFFF0000"/>
      <name val="Arial CE"/>
      <family val="2"/>
    </font>
    <font>
      <b/>
      <sz val="11"/>
      <color rgb="FFFF0000"/>
      <name val="Arial"/>
      <family val="2"/>
    </font>
    <font>
      <sz val="11"/>
      <color rgb="FFFF0000"/>
      <name val="Arial"/>
      <family val="2"/>
    </font>
    <font>
      <b/>
      <sz val="9"/>
      <color theme="1"/>
      <name val="Arial"/>
      <family val="2"/>
    </font>
    <font>
      <b/>
      <sz val="8"/>
      <name val="Yu Times New Roman"/>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theme="0" tint="-0.1499900072813034"/>
        <bgColor indexed="64"/>
      </patternFill>
    </fill>
    <fill>
      <patternFill patternType="solid">
        <fgColor rgb="FFC0C0C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tted"/>
      <top>
        <color indexed="63"/>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184" fontId="2"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4" fillId="0" borderId="0" applyNumberFormat="0" applyFill="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32">
    <xf numFmtId="0" fontId="0" fillId="0" borderId="0" xfId="0" applyAlignment="1">
      <alignment/>
    </xf>
    <xf numFmtId="0" fontId="3"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0" xfId="0" applyFont="1" applyAlignment="1">
      <alignment/>
    </xf>
    <xf numFmtId="0" fontId="3" fillId="33" borderId="0" xfId="0" applyFont="1" applyFill="1" applyAlignment="1">
      <alignment/>
    </xf>
    <xf numFmtId="0" fontId="3" fillId="34" borderId="0" xfId="0" applyFont="1" applyFill="1" applyBorder="1" applyAlignment="1">
      <alignment/>
    </xf>
    <xf numFmtId="0" fontId="8" fillId="34" borderId="0" xfId="0" applyFont="1" applyFill="1" applyBorder="1" applyAlignment="1">
      <alignment/>
    </xf>
    <xf numFmtId="0" fontId="7" fillId="0" borderId="0" xfId="0" applyFont="1" applyFill="1" applyBorder="1" applyAlignment="1">
      <alignment/>
    </xf>
    <xf numFmtId="0" fontId="9" fillId="33" borderId="0" xfId="0" applyFont="1" applyFill="1" applyBorder="1" applyAlignment="1">
      <alignment horizontal="justify" vertical="top" wrapText="1"/>
    </xf>
    <xf numFmtId="0" fontId="5" fillId="0" borderId="0" xfId="0" applyFont="1" applyBorder="1" applyAlignment="1">
      <alignment horizontal="justify" vertical="top" wrapText="1"/>
    </xf>
    <xf numFmtId="4" fontId="5" fillId="0" borderId="0" xfId="0" applyNumberFormat="1" applyFont="1" applyBorder="1" applyAlignment="1">
      <alignment horizontal="justify" vertical="top" wrapText="1"/>
    </xf>
    <xf numFmtId="4" fontId="9" fillId="33" borderId="0" xfId="0" applyNumberFormat="1" applyFont="1" applyFill="1" applyBorder="1" applyAlignment="1">
      <alignment horizontal="justify" vertical="top" wrapText="1"/>
    </xf>
    <xf numFmtId="0" fontId="5" fillId="0" borderId="0" xfId="0" applyFont="1" applyBorder="1" applyAlignment="1">
      <alignment horizontal="justify" vertical="top"/>
    </xf>
    <xf numFmtId="0" fontId="9" fillId="34" borderId="0" xfId="0" applyFont="1" applyFill="1" applyBorder="1" applyAlignment="1">
      <alignment horizontal="justify" vertical="top"/>
    </xf>
    <xf numFmtId="0" fontId="18" fillId="0" borderId="0" xfId="0" applyFont="1" applyBorder="1" applyAlignment="1">
      <alignment horizontal="center"/>
    </xf>
    <xf numFmtId="0" fontId="19" fillId="0" borderId="0" xfId="0" applyFont="1" applyBorder="1" applyAlignment="1">
      <alignment horizontal="center"/>
    </xf>
    <xf numFmtId="0" fontId="19" fillId="0" borderId="0" xfId="0" applyFont="1" applyAlignment="1">
      <alignment horizontal="center"/>
    </xf>
    <xf numFmtId="0" fontId="20" fillId="0" borderId="0" xfId="0" applyFont="1" applyBorder="1" applyAlignment="1">
      <alignment horizontal="center"/>
    </xf>
    <xf numFmtId="0" fontId="11" fillId="34" borderId="0" xfId="0" applyFont="1" applyFill="1" applyBorder="1" applyAlignment="1">
      <alignment horizontal="center"/>
    </xf>
    <xf numFmtId="4" fontId="16" fillId="0" borderId="0" xfId="0" applyNumberFormat="1" applyFont="1" applyBorder="1" applyAlignment="1">
      <alignment horizontal="right"/>
    </xf>
    <xf numFmtId="4" fontId="15" fillId="0" borderId="0" xfId="0" applyNumberFormat="1" applyFont="1" applyBorder="1" applyAlignment="1">
      <alignment horizontal="right"/>
    </xf>
    <xf numFmtId="4" fontId="5" fillId="33" borderId="0" xfId="0" applyNumberFormat="1" applyFont="1" applyFill="1" applyBorder="1" applyAlignment="1">
      <alignment horizontal="right" vertical="center" wrapText="1"/>
    </xf>
    <xf numFmtId="4" fontId="5" fillId="0" borderId="0" xfId="0" applyNumberFormat="1" applyFont="1" applyBorder="1" applyAlignment="1">
      <alignment horizontal="right" vertical="center" wrapText="1"/>
    </xf>
    <xf numFmtId="4" fontId="5" fillId="34" borderId="0" xfId="0" applyNumberFormat="1" applyFont="1" applyFill="1" applyBorder="1" applyAlignment="1">
      <alignment horizontal="right"/>
    </xf>
    <xf numFmtId="4" fontId="17" fillId="0" borderId="0" xfId="0" applyNumberFormat="1" applyFont="1" applyBorder="1" applyAlignment="1">
      <alignment horizontal="right"/>
    </xf>
    <xf numFmtId="4" fontId="15" fillId="0" borderId="0" xfId="0" applyNumberFormat="1" applyFont="1" applyAlignment="1">
      <alignment horizontal="right"/>
    </xf>
    <xf numFmtId="0" fontId="13" fillId="34" borderId="0" xfId="0" applyFont="1" applyFill="1" applyBorder="1" applyAlignment="1">
      <alignment horizontal="center" vertical="top"/>
    </xf>
    <xf numFmtId="0" fontId="9" fillId="34" borderId="0" xfId="0" applyFont="1" applyFill="1" applyBorder="1" applyAlignment="1">
      <alignment vertical="top"/>
    </xf>
    <xf numFmtId="0" fontId="8" fillId="34" borderId="0" xfId="0" applyFont="1" applyFill="1" applyBorder="1" applyAlignment="1">
      <alignment/>
    </xf>
    <xf numFmtId="4" fontId="16" fillId="0" borderId="0" xfId="0" applyNumberFormat="1" applyFont="1" applyBorder="1" applyAlignment="1">
      <alignment/>
    </xf>
    <xf numFmtId="4" fontId="15" fillId="0" borderId="0" xfId="0" applyNumberFormat="1" applyFont="1" applyBorder="1" applyAlignment="1">
      <alignment/>
    </xf>
    <xf numFmtId="4" fontId="5" fillId="0" borderId="0" xfId="0" applyNumberFormat="1" applyFont="1" applyBorder="1" applyAlignment="1">
      <alignment vertical="center" wrapText="1"/>
    </xf>
    <xf numFmtId="4" fontId="15" fillId="0" borderId="0" xfId="0" applyNumberFormat="1" applyFont="1" applyAlignment="1">
      <alignment/>
    </xf>
    <xf numFmtId="4" fontId="9" fillId="33" borderId="0" xfId="42" applyNumberFormat="1" applyFont="1" applyFill="1" applyBorder="1" applyAlignment="1">
      <alignment horizontal="right"/>
    </xf>
    <xf numFmtId="4" fontId="9" fillId="33" borderId="0" xfId="42" applyNumberFormat="1" applyFont="1" applyFill="1" applyBorder="1" applyAlignment="1">
      <alignment horizontal="right"/>
    </xf>
    <xf numFmtId="4" fontId="9" fillId="0" borderId="0" xfId="42" applyNumberFormat="1" applyFont="1" applyFill="1" applyBorder="1" applyAlignment="1">
      <alignment/>
    </xf>
    <xf numFmtId="4" fontId="5" fillId="34" borderId="0" xfId="0" applyNumberFormat="1" applyFont="1" applyFill="1" applyBorder="1" applyAlignment="1">
      <alignment/>
    </xf>
    <xf numFmtId="4" fontId="17" fillId="0" borderId="0" xfId="0" applyNumberFormat="1" applyFont="1" applyBorder="1" applyAlignment="1">
      <alignment/>
    </xf>
    <xf numFmtId="187" fontId="11" fillId="0" borderId="0" xfId="0" applyNumberFormat="1" applyFont="1" applyBorder="1" applyAlignment="1">
      <alignment horizontal="center" vertical="top"/>
    </xf>
    <xf numFmtId="187" fontId="13" fillId="33" borderId="0" xfId="0" applyNumberFormat="1" applyFont="1" applyFill="1" applyBorder="1" applyAlignment="1">
      <alignment horizontal="center" vertical="top"/>
    </xf>
    <xf numFmtId="187" fontId="11" fillId="0" borderId="0" xfId="0" applyNumberFormat="1" applyFont="1" applyFill="1" applyBorder="1" applyAlignment="1">
      <alignment horizontal="center" vertical="top"/>
    </xf>
    <xf numFmtId="0" fontId="7" fillId="0" borderId="0" xfId="0" applyFont="1" applyBorder="1" applyAlignment="1">
      <alignment/>
    </xf>
    <xf numFmtId="0" fontId="5" fillId="33"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xf>
    <xf numFmtId="0" fontId="6" fillId="33" borderId="0" xfId="0" applyFont="1" applyFill="1" applyBorder="1" applyAlignment="1">
      <alignment/>
    </xf>
    <xf numFmtId="0" fontId="6" fillId="33" borderId="0" xfId="0" applyFont="1" applyFill="1" applyAlignment="1">
      <alignment/>
    </xf>
    <xf numFmtId="0" fontId="6" fillId="0" borderId="0" xfId="0" applyFont="1" applyFill="1" applyAlignment="1">
      <alignment/>
    </xf>
    <xf numFmtId="0" fontId="14" fillId="0" borderId="0" xfId="0" applyFont="1" applyBorder="1" applyAlignment="1">
      <alignment/>
    </xf>
    <xf numFmtId="0" fontId="14" fillId="33" borderId="0" xfId="0" applyFont="1" applyFill="1" applyAlignment="1">
      <alignment/>
    </xf>
    <xf numFmtId="0" fontId="14" fillId="0" borderId="0" xfId="0" applyFont="1" applyFill="1" applyAlignment="1">
      <alignment/>
    </xf>
    <xf numFmtId="4" fontId="5" fillId="0" borderId="0" xfId="42" applyNumberFormat="1" applyFont="1" applyBorder="1" applyAlignment="1">
      <alignment/>
    </xf>
    <xf numFmtId="4" fontId="9" fillId="33" borderId="0" xfId="42" applyNumberFormat="1" applyFont="1" applyFill="1" applyBorder="1" applyAlignment="1">
      <alignment/>
    </xf>
    <xf numFmtId="0" fontId="5" fillId="0" borderId="0" xfId="0" applyFont="1" applyAlignment="1">
      <alignment horizontal="center"/>
    </xf>
    <xf numFmtId="4" fontId="5" fillId="33" borderId="0" xfId="0" applyNumberFormat="1" applyFont="1" applyFill="1" applyBorder="1" applyAlignment="1">
      <alignment horizontal="justify" vertical="top" wrapText="1"/>
    </xf>
    <xf numFmtId="0" fontId="5" fillId="33" borderId="0" xfId="0" applyFont="1" applyFill="1" applyBorder="1" applyAlignment="1">
      <alignment horizontal="center"/>
    </xf>
    <xf numFmtId="4" fontId="9" fillId="0" borderId="0" xfId="42" applyNumberFormat="1" applyFont="1" applyBorder="1" applyAlignment="1">
      <alignment/>
    </xf>
    <xf numFmtId="0" fontId="5" fillId="33" borderId="0" xfId="0" applyFont="1" applyFill="1" applyBorder="1" applyAlignment="1" quotePrefix="1">
      <alignment horizontal="center"/>
    </xf>
    <xf numFmtId="4" fontId="5" fillId="33" borderId="0" xfId="42" applyNumberFormat="1" applyFont="1" applyFill="1" applyBorder="1" applyAlignment="1">
      <alignment/>
    </xf>
    <xf numFmtId="187" fontId="13" fillId="0" borderId="0" xfId="0" applyNumberFormat="1" applyFont="1" applyFill="1" applyBorder="1" applyAlignment="1">
      <alignment horizontal="center" vertical="top"/>
    </xf>
    <xf numFmtId="4" fontId="9" fillId="0" borderId="0" xfId="0" applyNumberFormat="1" applyFont="1" applyFill="1" applyBorder="1" applyAlignment="1">
      <alignment horizontal="justify" vertical="top" wrapText="1"/>
    </xf>
    <xf numFmtId="0" fontId="5" fillId="0" borderId="0" xfId="0" applyFont="1" applyFill="1" applyBorder="1" applyAlignment="1" quotePrefix="1">
      <alignment horizontal="center"/>
    </xf>
    <xf numFmtId="4" fontId="5" fillId="0" borderId="0" xfId="42" applyNumberFormat="1" applyFont="1" applyFill="1" applyBorder="1" applyAlignment="1">
      <alignment/>
    </xf>
    <xf numFmtId="0" fontId="5" fillId="0" borderId="0" xfId="0" applyFont="1" applyBorder="1" applyAlignment="1" quotePrefix="1">
      <alignment horizontal="center"/>
    </xf>
    <xf numFmtId="4" fontId="5" fillId="0" borderId="0" xfId="0" applyNumberFormat="1" applyFont="1" applyFill="1" applyBorder="1" applyAlignment="1">
      <alignment horizontal="justify" vertical="top" wrapText="1"/>
    </xf>
    <xf numFmtId="4" fontId="9" fillId="0" borderId="0" xfId="42" applyNumberFormat="1" applyFont="1" applyFill="1" applyBorder="1" applyAlignment="1">
      <alignment horizontal="right"/>
    </xf>
    <xf numFmtId="187" fontId="11" fillId="0" borderId="0" xfId="0" applyNumberFormat="1" applyFont="1" applyBorder="1" applyAlignment="1">
      <alignment horizontal="center" vertical="center"/>
    </xf>
    <xf numFmtId="0" fontId="9" fillId="0" borderId="0" xfId="0" applyFont="1" applyBorder="1" applyAlignment="1">
      <alignment horizontal="justify" vertical="top"/>
    </xf>
    <xf numFmtId="0" fontId="5" fillId="0" borderId="0" xfId="0" applyFont="1" applyFill="1" applyBorder="1" applyAlignment="1">
      <alignment horizontal="justify" vertical="top" wrapText="1"/>
    </xf>
    <xf numFmtId="4" fontId="9" fillId="34" borderId="0" xfId="0" applyNumberFormat="1" applyFont="1" applyFill="1" applyBorder="1" applyAlignment="1">
      <alignment vertical="top"/>
    </xf>
    <xf numFmtId="4" fontId="5" fillId="0" borderId="0" xfId="0" applyNumberFormat="1" applyFont="1" applyBorder="1" applyAlignment="1">
      <alignment horizontal="justify" vertical="center"/>
    </xf>
    <xf numFmtId="4" fontId="5" fillId="0" borderId="0" xfId="0" applyNumberFormat="1" applyFont="1" applyBorder="1" applyAlignment="1">
      <alignment horizontal="left" vertical="center"/>
    </xf>
    <xf numFmtId="4" fontId="5" fillId="0" borderId="0" xfId="0" applyNumberFormat="1" applyFont="1" applyBorder="1" applyAlignment="1">
      <alignment horizontal="justify" vertical="center"/>
    </xf>
    <xf numFmtId="0" fontId="5" fillId="0" borderId="0" xfId="0" applyFont="1" applyAlignment="1">
      <alignment horizontal="justify" vertical="top"/>
    </xf>
    <xf numFmtId="0" fontId="5" fillId="0" borderId="0" xfId="0" applyFont="1" applyAlignment="1">
      <alignment horizontal="justify" vertical="top" wrapText="1"/>
    </xf>
    <xf numFmtId="4" fontId="5" fillId="0" borderId="0" xfId="42" applyNumberFormat="1" applyFont="1" applyBorder="1" applyAlignment="1">
      <alignment horizontal="right"/>
    </xf>
    <xf numFmtId="187" fontId="5" fillId="0" borderId="0" xfId="0" applyNumberFormat="1" applyFont="1" applyFill="1" applyBorder="1" applyAlignment="1">
      <alignment horizontal="justify" vertical="top"/>
    </xf>
    <xf numFmtId="0" fontId="11" fillId="0" borderId="0" xfId="0" applyFont="1" applyFill="1" applyBorder="1" applyAlignment="1">
      <alignment horizontal="center"/>
    </xf>
    <xf numFmtId="4" fontId="5" fillId="33" borderId="0" xfId="42" applyNumberFormat="1" applyFont="1" applyFill="1" applyBorder="1" applyAlignment="1">
      <alignment horizontal="right"/>
    </xf>
    <xf numFmtId="4" fontId="9" fillId="0" borderId="0" xfId="42" applyNumberFormat="1" applyFont="1" applyBorder="1" applyAlignment="1">
      <alignment horizontal="right"/>
    </xf>
    <xf numFmtId="4" fontId="5" fillId="0" borderId="0" xfId="42" applyNumberFormat="1" applyFont="1" applyFill="1" applyBorder="1" applyAlignment="1">
      <alignment horizontal="right"/>
    </xf>
    <xf numFmtId="0" fontId="7" fillId="0" borderId="0" xfId="0" applyFont="1" applyFill="1" applyBorder="1" applyAlignment="1">
      <alignment horizontal="right"/>
    </xf>
    <xf numFmtId="4" fontId="9" fillId="34" borderId="0" xfId="0" applyNumberFormat="1" applyFont="1" applyFill="1" applyBorder="1" applyAlignment="1">
      <alignment horizontal="right"/>
    </xf>
    <xf numFmtId="4" fontId="9" fillId="34" borderId="0" xfId="0" applyNumberFormat="1" applyFont="1" applyFill="1" applyBorder="1" applyAlignment="1">
      <alignment horizontal="right" vertical="top"/>
    </xf>
    <xf numFmtId="4" fontId="9" fillId="0" borderId="0" xfId="0" applyNumberFormat="1" applyFont="1" applyBorder="1" applyAlignment="1">
      <alignment/>
    </xf>
    <xf numFmtId="4" fontId="5" fillId="33" borderId="0" xfId="0" applyNumberFormat="1" applyFont="1" applyFill="1" applyBorder="1" applyAlignment="1">
      <alignment vertical="center" wrapText="1"/>
    </xf>
    <xf numFmtId="0" fontId="7" fillId="0" borderId="0" xfId="0" applyFont="1" applyFill="1" applyBorder="1" applyAlignment="1">
      <alignment/>
    </xf>
    <xf numFmtId="4" fontId="9" fillId="0" borderId="0" xfId="0" applyNumberFormat="1" applyFont="1" applyFill="1" applyBorder="1" applyAlignment="1">
      <alignment/>
    </xf>
    <xf numFmtId="4" fontId="5" fillId="0" borderId="0" xfId="0" applyNumberFormat="1" applyFont="1" applyBorder="1" applyAlignment="1">
      <alignment/>
    </xf>
    <xf numFmtId="4" fontId="5" fillId="0" borderId="0" xfId="0" applyNumberFormat="1" applyFont="1" applyAlignment="1">
      <alignment/>
    </xf>
    <xf numFmtId="4" fontId="5" fillId="33" borderId="0" xfId="0" applyNumberFormat="1" applyFont="1" applyFill="1" applyBorder="1" applyAlignment="1">
      <alignment vertical="center"/>
    </xf>
    <xf numFmtId="4" fontId="5" fillId="0" borderId="0" xfId="0" applyNumberFormat="1" applyFont="1" applyBorder="1" applyAlignment="1">
      <alignment vertical="center"/>
    </xf>
    <xf numFmtId="4" fontId="5" fillId="33" borderId="0" xfId="0" applyNumberFormat="1" applyFont="1" applyFill="1" applyBorder="1" applyAlignment="1">
      <alignment/>
    </xf>
    <xf numFmtId="4" fontId="5" fillId="0" borderId="0" xfId="0" applyNumberFormat="1" applyFont="1" applyFill="1" applyBorder="1" applyAlignment="1">
      <alignment/>
    </xf>
    <xf numFmtId="0" fontId="5" fillId="0" borderId="0" xfId="0" applyFont="1" applyFill="1" applyBorder="1" applyAlignment="1">
      <alignment/>
    </xf>
    <xf numFmtId="4" fontId="94" fillId="0" borderId="0" xfId="0" applyNumberFormat="1" applyFont="1" applyBorder="1" applyAlignment="1">
      <alignment/>
    </xf>
    <xf numFmtId="0" fontId="15" fillId="0" borderId="0" xfId="0" applyFont="1" applyBorder="1" applyAlignment="1">
      <alignment/>
    </xf>
    <xf numFmtId="0" fontId="5" fillId="34" borderId="0" xfId="0" applyFont="1" applyFill="1" applyBorder="1" applyAlignment="1">
      <alignment/>
    </xf>
    <xf numFmtId="4" fontId="15" fillId="0" borderId="0" xfId="0" applyNumberFormat="1" applyFont="1" applyAlignment="1" quotePrefix="1">
      <alignment/>
    </xf>
    <xf numFmtId="4" fontId="16" fillId="0" borderId="0" xfId="0" applyNumberFormat="1" applyFont="1" applyAlignment="1" quotePrefix="1">
      <alignment/>
    </xf>
    <xf numFmtId="0" fontId="7" fillId="0" borderId="0" xfId="0" applyFont="1" applyFill="1" applyBorder="1" applyAlignment="1">
      <alignment horizontal="center"/>
    </xf>
    <xf numFmtId="4" fontId="9" fillId="0" borderId="10" xfId="0" applyNumberFormat="1" applyFont="1" applyBorder="1" applyAlignment="1">
      <alignment/>
    </xf>
    <xf numFmtId="4" fontId="95" fillId="0" borderId="0" xfId="0" applyNumberFormat="1" applyFont="1" applyBorder="1" applyAlignment="1">
      <alignment/>
    </xf>
    <xf numFmtId="4" fontId="95" fillId="0" borderId="0" xfId="42" applyNumberFormat="1" applyFont="1" applyBorder="1" applyAlignment="1">
      <alignment horizontal="right"/>
    </xf>
    <xf numFmtId="4" fontId="95" fillId="0" borderId="0" xfId="42" applyNumberFormat="1" applyFont="1" applyBorder="1" applyAlignment="1">
      <alignment/>
    </xf>
    <xf numFmtId="0" fontId="95" fillId="0" borderId="0" xfId="0" applyFont="1" applyAlignment="1">
      <alignment/>
    </xf>
    <xf numFmtId="4" fontId="95" fillId="0" borderId="0" xfId="0" applyNumberFormat="1" applyFont="1" applyBorder="1" applyAlignment="1">
      <alignment horizontal="justify" vertical="top" wrapText="1"/>
    </xf>
    <xf numFmtId="0" fontId="95" fillId="0" borderId="0" xfId="0" applyFont="1" applyBorder="1" applyAlignment="1">
      <alignment horizontal="center"/>
    </xf>
    <xf numFmtId="0" fontId="9" fillId="34" borderId="0" xfId="0" applyFont="1" applyFill="1" applyBorder="1" applyAlignment="1">
      <alignment horizontal="justify" vertical="top" wrapText="1"/>
    </xf>
    <xf numFmtId="0" fontId="9" fillId="34" borderId="0" xfId="0" applyFont="1" applyFill="1" applyBorder="1" applyAlignment="1">
      <alignment horizontal="center"/>
    </xf>
    <xf numFmtId="4" fontId="9" fillId="34" borderId="0" xfId="0" applyNumberFormat="1" applyFont="1" applyFill="1" applyBorder="1" applyAlignment="1">
      <alignment/>
    </xf>
    <xf numFmtId="0" fontId="94" fillId="0" borderId="0" xfId="0" applyFont="1" applyFill="1" applyBorder="1" applyAlignment="1">
      <alignment horizontal="justify" vertical="top" wrapText="1"/>
    </xf>
    <xf numFmtId="0" fontId="96" fillId="0" borderId="0" xfId="0" applyFont="1" applyBorder="1" applyAlignment="1">
      <alignment horizontal="center"/>
    </xf>
    <xf numFmtId="4" fontId="94" fillId="0" borderId="0" xfId="0" applyNumberFormat="1" applyFont="1" applyBorder="1" applyAlignment="1">
      <alignment horizontal="right"/>
    </xf>
    <xf numFmtId="4" fontId="97" fillId="0" borderId="0" xfId="0" applyNumberFormat="1" applyFont="1" applyBorder="1" applyAlignment="1">
      <alignment/>
    </xf>
    <xf numFmtId="0" fontId="98" fillId="0" borderId="0" xfId="0" applyFont="1" applyBorder="1" applyAlignment="1">
      <alignment horizontal="center" vertical="top"/>
    </xf>
    <xf numFmtId="0" fontId="94" fillId="0" borderId="0" xfId="0" applyFont="1" applyBorder="1" applyAlignment="1">
      <alignment/>
    </xf>
    <xf numFmtId="0" fontId="97" fillId="0" borderId="0" xfId="0" applyFont="1" applyAlignment="1" quotePrefix="1">
      <alignment horizontal="justify" vertical="top"/>
    </xf>
    <xf numFmtId="0" fontId="97" fillId="0" borderId="0" xfId="0" applyFont="1" applyAlignment="1" quotePrefix="1">
      <alignment/>
    </xf>
    <xf numFmtId="0" fontId="94" fillId="0" borderId="0" xfId="0" applyFont="1" applyAlignment="1">
      <alignment/>
    </xf>
    <xf numFmtId="0" fontId="5" fillId="0" borderId="0" xfId="0" applyFont="1" applyBorder="1" applyAlignment="1">
      <alignment horizontal="justify" vertical="top"/>
    </xf>
    <xf numFmtId="4" fontId="22" fillId="0" borderId="0" xfId="0" applyNumberFormat="1" applyFont="1" applyBorder="1" applyAlignment="1">
      <alignment horizontal="justify" vertical="top" wrapText="1"/>
    </xf>
    <xf numFmtId="4" fontId="5" fillId="35" borderId="0" xfId="0" applyNumberFormat="1" applyFont="1" applyFill="1" applyBorder="1" applyAlignment="1">
      <alignment horizontal="justify" vertical="top" wrapText="1"/>
    </xf>
    <xf numFmtId="4" fontId="9" fillId="35" borderId="0" xfId="42" applyNumberFormat="1" applyFont="1" applyFill="1" applyBorder="1" applyAlignment="1">
      <alignment horizontal="right"/>
    </xf>
    <xf numFmtId="4" fontId="5" fillId="0" borderId="0" xfId="0" applyNumberFormat="1" applyFont="1" applyBorder="1" applyAlignment="1">
      <alignment/>
    </xf>
    <xf numFmtId="49" fontId="4" fillId="0" borderId="0" xfId="0" applyNumberFormat="1" applyFont="1" applyAlignment="1" applyProtection="1">
      <alignment vertical="center" wrapText="1" readingOrder="1"/>
      <protection locked="0"/>
    </xf>
    <xf numFmtId="0" fontId="6" fillId="0" borderId="0" xfId="0" applyFont="1" applyAlignment="1">
      <alignment wrapText="1"/>
    </xf>
    <xf numFmtId="0" fontId="5" fillId="35" borderId="0" xfId="0" applyFont="1" applyFill="1" applyBorder="1" applyAlignment="1">
      <alignment horizontal="center"/>
    </xf>
    <xf numFmtId="4" fontId="95" fillId="35" borderId="0" xfId="0" applyNumberFormat="1" applyFont="1" applyFill="1" applyBorder="1" applyAlignment="1">
      <alignment/>
    </xf>
    <xf numFmtId="4" fontId="94" fillId="0" borderId="0" xfId="42" applyNumberFormat="1" applyFont="1" applyBorder="1" applyAlignment="1">
      <alignment horizontal="right"/>
    </xf>
    <xf numFmtId="0" fontId="94" fillId="0" borderId="0" xfId="0" applyFont="1" applyAlignment="1">
      <alignment horizontal="right"/>
    </xf>
    <xf numFmtId="0" fontId="94" fillId="0" borderId="0" xfId="0" applyFont="1" applyBorder="1" applyAlignment="1">
      <alignment horizontal="center"/>
    </xf>
    <xf numFmtId="4" fontId="94" fillId="0" borderId="0" xfId="42" applyNumberFormat="1" applyFont="1" applyBorder="1" applyAlignment="1">
      <alignment/>
    </xf>
    <xf numFmtId="0" fontId="94" fillId="0" borderId="0" xfId="0" applyFont="1" applyAlignment="1">
      <alignment/>
    </xf>
    <xf numFmtId="0" fontId="94" fillId="0" borderId="0" xfId="0" applyFont="1" applyFill="1" applyAlignment="1">
      <alignment/>
    </xf>
    <xf numFmtId="4" fontId="99" fillId="0" borderId="0" xfId="42" applyNumberFormat="1" applyFont="1" applyBorder="1" applyAlignment="1">
      <alignment horizontal="right"/>
    </xf>
    <xf numFmtId="0" fontId="5" fillId="0" borderId="0" xfId="0" applyNumberFormat="1" applyFont="1" applyAlignment="1">
      <alignment horizontal="center"/>
    </xf>
    <xf numFmtId="0" fontId="94" fillId="33" borderId="0" xfId="0" applyNumberFormat="1" applyFont="1" applyFill="1" applyAlignment="1">
      <alignment horizontal="center"/>
    </xf>
    <xf numFmtId="0" fontId="94" fillId="0" borderId="0" xfId="0" applyNumberFormat="1" applyFont="1" applyFill="1" applyAlignment="1">
      <alignment horizontal="center"/>
    </xf>
    <xf numFmtId="0" fontId="94" fillId="0" borderId="0" xfId="0" applyNumberFormat="1" applyFont="1" applyAlignment="1">
      <alignment horizontal="center"/>
    </xf>
    <xf numFmtId="4" fontId="100" fillId="0" borderId="0" xfId="0" applyNumberFormat="1" applyFont="1" applyAlignment="1">
      <alignment horizontal="right"/>
    </xf>
    <xf numFmtId="4" fontId="100" fillId="0" borderId="0" xfId="0" applyNumberFormat="1" applyFont="1" applyBorder="1" applyAlignment="1">
      <alignment horizontal="right"/>
    </xf>
    <xf numFmtId="0" fontId="94" fillId="0" borderId="0" xfId="0" applyNumberFormat="1" applyFont="1" applyAlignment="1">
      <alignment horizontal="center"/>
    </xf>
    <xf numFmtId="4" fontId="94" fillId="33" borderId="0" xfId="0" applyNumberFormat="1" applyFont="1" applyFill="1" applyAlignment="1">
      <alignment/>
    </xf>
    <xf numFmtId="4" fontId="94" fillId="33" borderId="0" xfId="0" applyNumberFormat="1" applyFont="1" applyFill="1" applyBorder="1" applyAlignment="1">
      <alignment/>
    </xf>
    <xf numFmtId="4" fontId="101" fillId="33" borderId="0" xfId="0" applyNumberFormat="1" applyFont="1" applyFill="1" applyAlignment="1">
      <alignment/>
    </xf>
    <xf numFmtId="0" fontId="97" fillId="0" borderId="0" xfId="0" applyNumberFormat="1" applyFont="1" applyFill="1" applyAlignment="1" applyProtection="1">
      <alignment horizontal="justify" vertical="top" wrapText="1" readingOrder="1"/>
      <protection locked="0"/>
    </xf>
    <xf numFmtId="4" fontId="94" fillId="0" borderId="0" xfId="0" applyNumberFormat="1" applyFont="1" applyFill="1" applyAlignment="1">
      <alignment/>
    </xf>
    <xf numFmtId="4" fontId="94" fillId="0" borderId="0" xfId="0" applyNumberFormat="1" applyFont="1" applyFill="1" applyBorder="1" applyAlignment="1">
      <alignment/>
    </xf>
    <xf numFmtId="4" fontId="101" fillId="0" borderId="0" xfId="0" applyNumberFormat="1" applyFont="1" applyFill="1" applyAlignment="1">
      <alignment/>
    </xf>
    <xf numFmtId="0" fontId="94" fillId="0" borderId="0" xfId="0" applyNumberFormat="1" applyFont="1" applyAlignment="1">
      <alignment horizontal="justify" vertical="top" wrapText="1" readingOrder="1"/>
    </xf>
    <xf numFmtId="4" fontId="94" fillId="0" borderId="0" xfId="0" applyNumberFormat="1" applyFont="1" applyAlignment="1">
      <alignment horizontal="right"/>
    </xf>
    <xf numFmtId="4" fontId="94" fillId="0" borderId="0" xfId="0" applyNumberFormat="1" applyFont="1" applyAlignment="1">
      <alignment/>
    </xf>
    <xf numFmtId="4" fontId="94" fillId="0" borderId="0" xfId="0" applyNumberFormat="1" applyFont="1" applyAlignment="1">
      <alignment/>
    </xf>
    <xf numFmtId="4" fontId="94" fillId="0" borderId="0" xfId="0" applyNumberFormat="1" applyFont="1" applyFill="1" applyAlignment="1">
      <alignment horizontal="right"/>
    </xf>
    <xf numFmtId="4" fontId="94" fillId="0" borderId="0" xfId="0" applyNumberFormat="1" applyFont="1" applyBorder="1" applyAlignment="1">
      <alignment horizontal="right"/>
    </xf>
    <xf numFmtId="4" fontId="94" fillId="0" borderId="0" xfId="0" applyNumberFormat="1" applyFont="1" applyAlignment="1">
      <alignment horizontal="right"/>
    </xf>
    <xf numFmtId="0" fontId="102" fillId="0" borderId="0" xfId="0" applyNumberFormat="1" applyFont="1" applyAlignment="1">
      <alignment horizontal="justify" vertical="top" readingOrder="1"/>
    </xf>
    <xf numFmtId="4" fontId="94" fillId="0" borderId="0" xfId="0" applyNumberFormat="1" applyFont="1" applyAlignment="1">
      <alignment/>
    </xf>
    <xf numFmtId="0" fontId="94" fillId="33" borderId="0" xfId="0" applyNumberFormat="1" applyFont="1" applyFill="1" applyAlignment="1" applyProtection="1">
      <alignment horizontal="justify" vertical="top" wrapText="1" readingOrder="1"/>
      <protection locked="0"/>
    </xf>
    <xf numFmtId="4" fontId="101" fillId="0" borderId="0" xfId="0" applyNumberFormat="1" applyFont="1" applyAlignment="1">
      <alignment/>
    </xf>
    <xf numFmtId="0" fontId="5" fillId="0" borderId="0" xfId="0" applyNumberFormat="1" applyFont="1" applyAlignment="1">
      <alignment horizontal="justify" vertical="top" wrapText="1" readingOrder="1"/>
    </xf>
    <xf numFmtId="4" fontId="5" fillId="0" borderId="0" xfId="0" applyNumberFormat="1" applyFont="1" applyBorder="1" applyAlignment="1">
      <alignment horizontal="right"/>
    </xf>
    <xf numFmtId="4" fontId="5" fillId="0" borderId="0" xfId="0" applyNumberFormat="1" applyFont="1" applyAlignment="1">
      <alignment horizontal="right"/>
    </xf>
    <xf numFmtId="0" fontId="25" fillId="36" borderId="0" xfId="0" applyFont="1" applyFill="1" applyAlignment="1">
      <alignment horizontal="center"/>
    </xf>
    <xf numFmtId="0" fontId="103" fillId="36" borderId="0" xfId="0" applyFont="1" applyFill="1" applyAlignment="1">
      <alignment horizontal="center"/>
    </xf>
    <xf numFmtId="0" fontId="103" fillId="0" borderId="0" xfId="0" applyFont="1" applyFill="1" applyAlignment="1">
      <alignment horizontal="center"/>
    </xf>
    <xf numFmtId="4" fontId="103" fillId="36" borderId="0" xfId="0" applyNumberFormat="1" applyFont="1" applyFill="1" applyAlignment="1">
      <alignment horizontal="right"/>
    </xf>
    <xf numFmtId="4" fontId="103" fillId="36" borderId="0" xfId="0" applyNumberFormat="1" applyFont="1" applyFill="1" applyBorder="1" applyAlignment="1">
      <alignment horizontal="right"/>
    </xf>
    <xf numFmtId="4" fontId="103" fillId="36" borderId="0" xfId="0" applyNumberFormat="1" applyFont="1" applyFill="1" applyAlignment="1">
      <alignment/>
    </xf>
    <xf numFmtId="0" fontId="104" fillId="0" borderId="0" xfId="0" applyFont="1" applyFill="1" applyAlignment="1">
      <alignment horizontal="justify" vertical="top" readingOrder="1"/>
    </xf>
    <xf numFmtId="4" fontId="103" fillId="0" borderId="0" xfId="0" applyNumberFormat="1" applyFont="1" applyFill="1" applyAlignment="1">
      <alignment horizontal="right"/>
    </xf>
    <xf numFmtId="4" fontId="103" fillId="0" borderId="0" xfId="0" applyNumberFormat="1" applyFont="1" applyFill="1" applyBorder="1" applyAlignment="1">
      <alignment horizontal="right"/>
    </xf>
    <xf numFmtId="4" fontId="103" fillId="0" borderId="0" xfId="0" applyNumberFormat="1" applyFont="1" applyFill="1" applyAlignment="1">
      <alignment/>
    </xf>
    <xf numFmtId="0" fontId="94" fillId="0" borderId="0" xfId="0" applyNumberFormat="1" applyFont="1" applyAlignment="1" applyProtection="1">
      <alignment horizontal="justify" vertical="top" wrapText="1" readingOrder="1"/>
      <protection locked="0"/>
    </xf>
    <xf numFmtId="0" fontId="94" fillId="0" borderId="0" xfId="0" applyNumberFormat="1" applyFont="1" applyFill="1" applyAlignment="1" applyProtection="1">
      <alignment horizontal="justify" vertical="top" wrapText="1" readingOrder="1"/>
      <protection locked="0"/>
    </xf>
    <xf numFmtId="4" fontId="97" fillId="0" borderId="0" xfId="0" applyNumberFormat="1" applyFont="1" applyFill="1" applyBorder="1" applyAlignment="1">
      <alignment horizontal="right"/>
    </xf>
    <xf numFmtId="4" fontId="97" fillId="0" borderId="0" xfId="0" applyNumberFormat="1" applyFont="1" applyFill="1" applyAlignment="1">
      <alignment/>
    </xf>
    <xf numFmtId="4" fontId="5" fillId="0" borderId="0" xfId="0" applyNumberFormat="1" applyFont="1" applyAlignment="1">
      <alignment/>
    </xf>
    <xf numFmtId="0" fontId="5" fillId="0" borderId="0" xfId="0" applyNumberFormat="1" applyFont="1" applyAlignment="1" applyProtection="1">
      <alignment horizontal="justify" vertical="top" wrapText="1" readingOrder="1"/>
      <protection locked="0"/>
    </xf>
    <xf numFmtId="0" fontId="94" fillId="0" borderId="0" xfId="0" applyFont="1" applyBorder="1" applyAlignment="1">
      <alignment/>
    </xf>
    <xf numFmtId="4" fontId="5" fillId="0" borderId="0" xfId="0" applyNumberFormat="1" applyFont="1" applyBorder="1" applyAlignment="1">
      <alignment horizontal="right"/>
    </xf>
    <xf numFmtId="2" fontId="5" fillId="0" borderId="0" xfId="0" applyNumberFormat="1" applyFont="1" applyBorder="1" applyAlignment="1">
      <alignment/>
    </xf>
    <xf numFmtId="0" fontId="94" fillId="0" borderId="0" xfId="0" applyNumberFormat="1" applyFont="1" applyFill="1" applyAlignment="1">
      <alignment horizontal="center"/>
    </xf>
    <xf numFmtId="4" fontId="94" fillId="37" borderId="0" xfId="0" applyNumberFormat="1" applyFont="1" applyFill="1" applyBorder="1" applyAlignment="1">
      <alignment horizontal="right"/>
    </xf>
    <xf numFmtId="4" fontId="94" fillId="0" borderId="0" xfId="0" applyNumberFormat="1" applyFont="1" applyFill="1" applyAlignment="1">
      <alignment horizontal="right"/>
    </xf>
    <xf numFmtId="4" fontId="94" fillId="0" borderId="0" xfId="0" applyNumberFormat="1" applyFont="1" applyFill="1" applyBorder="1" applyAlignment="1">
      <alignment horizontal="right"/>
    </xf>
    <xf numFmtId="4" fontId="101" fillId="0" borderId="0" xfId="0" applyNumberFormat="1" applyFont="1" applyFill="1" applyAlignment="1">
      <alignment/>
    </xf>
    <xf numFmtId="0" fontId="94" fillId="0" borderId="0" xfId="0" applyNumberFormat="1" applyFont="1" applyFill="1" applyAlignment="1" applyProtection="1">
      <alignment horizontal="justify" vertical="top" wrapText="1" readingOrder="1"/>
      <protection locked="0"/>
    </xf>
    <xf numFmtId="2" fontId="94" fillId="0" borderId="0" xfId="0" applyNumberFormat="1" applyFont="1" applyAlignment="1">
      <alignment horizontal="right"/>
    </xf>
    <xf numFmtId="4" fontId="101" fillId="0" borderId="0" xfId="0" applyNumberFormat="1" applyFont="1" applyAlignment="1">
      <alignment/>
    </xf>
    <xf numFmtId="0" fontId="25" fillId="36" borderId="0" xfId="0" applyFont="1" applyFill="1" applyAlignment="1" applyProtection="1">
      <alignment horizontal="justify" vertical="top" wrapText="1" readingOrder="1"/>
      <protection locked="0"/>
    </xf>
    <xf numFmtId="4" fontId="25" fillId="36" borderId="0" xfId="0" applyNumberFormat="1" applyFont="1" applyFill="1" applyAlignment="1">
      <alignment horizontal="right"/>
    </xf>
    <xf numFmtId="4" fontId="29" fillId="36" borderId="0" xfId="0" applyNumberFormat="1" applyFont="1" applyFill="1" applyBorder="1" applyAlignment="1">
      <alignment horizontal="right"/>
    </xf>
    <xf numFmtId="4" fontId="9" fillId="37" borderId="0" xfId="0" applyNumberFormat="1" applyFont="1" applyFill="1" applyAlignment="1">
      <alignment/>
    </xf>
    <xf numFmtId="4" fontId="105" fillId="36" borderId="0" xfId="0" applyNumberFormat="1" applyFont="1" applyFill="1" applyAlignment="1">
      <alignment/>
    </xf>
    <xf numFmtId="0" fontId="5" fillId="0" borderId="0" xfId="0" applyNumberFormat="1" applyFont="1" applyFill="1" applyAlignment="1" applyProtection="1">
      <alignment horizontal="justify" vertical="top" wrapText="1" readingOrder="1"/>
      <protection locked="0"/>
    </xf>
    <xf numFmtId="4" fontId="26" fillId="0" borderId="0" xfId="0" applyNumberFormat="1" applyFont="1" applyFill="1" applyAlignment="1">
      <alignment/>
    </xf>
    <xf numFmtId="0" fontId="94" fillId="33" borderId="0" xfId="0" applyNumberFormat="1" applyFont="1" applyFill="1" applyAlignment="1">
      <alignment horizontal="center"/>
    </xf>
    <xf numFmtId="0" fontId="94" fillId="0" borderId="0" xfId="0" applyFont="1" applyAlignment="1">
      <alignment horizontal="center"/>
    </xf>
    <xf numFmtId="4" fontId="94" fillId="33" borderId="0" xfId="0" applyNumberFormat="1" applyFont="1" applyFill="1" applyAlignment="1">
      <alignment horizontal="right"/>
    </xf>
    <xf numFmtId="0" fontId="97" fillId="0" borderId="0" xfId="0" applyNumberFormat="1" applyFont="1" applyFill="1" applyAlignment="1">
      <alignment horizontal="justify" vertical="top" readingOrder="1"/>
    </xf>
    <xf numFmtId="4" fontId="101" fillId="0" borderId="0" xfId="0" applyNumberFormat="1" applyFont="1" applyAlignment="1">
      <alignment horizontal="right"/>
    </xf>
    <xf numFmtId="0" fontId="94" fillId="33" borderId="0" xfId="0" applyNumberFormat="1" applyFont="1" applyFill="1" applyAlignment="1">
      <alignment horizontal="justify" vertical="top" readingOrder="1"/>
    </xf>
    <xf numFmtId="0" fontId="5" fillId="0" borderId="0" xfId="0" applyNumberFormat="1" applyFont="1" applyBorder="1" applyAlignment="1">
      <alignment horizontal="center"/>
    </xf>
    <xf numFmtId="0" fontId="94" fillId="33" borderId="0" xfId="0" applyFont="1" applyFill="1" applyBorder="1" applyAlignment="1">
      <alignment horizontal="center"/>
    </xf>
    <xf numFmtId="0" fontId="94" fillId="0" borderId="0" xfId="0" applyFont="1" applyFill="1" applyBorder="1" applyAlignment="1">
      <alignment horizontal="center"/>
    </xf>
    <xf numFmtId="0" fontId="94" fillId="0" borderId="0" xfId="0" applyNumberFormat="1" applyFont="1" applyBorder="1" applyAlignment="1">
      <alignment horizontal="center"/>
    </xf>
    <xf numFmtId="0" fontId="94" fillId="37" borderId="0" xfId="0" applyFont="1" applyFill="1" applyBorder="1" applyAlignment="1">
      <alignment horizontal="center"/>
    </xf>
    <xf numFmtId="0" fontId="94" fillId="33" borderId="0" xfId="0" applyFont="1" applyFill="1" applyBorder="1" applyAlignment="1">
      <alignment horizontal="right"/>
    </xf>
    <xf numFmtId="4" fontId="94" fillId="33" borderId="0" xfId="0" applyNumberFormat="1" applyFont="1" applyFill="1" applyBorder="1" applyAlignment="1">
      <alignment horizontal="right"/>
    </xf>
    <xf numFmtId="4" fontId="94" fillId="33" borderId="0" xfId="0" applyNumberFormat="1" applyFont="1" applyFill="1" applyBorder="1" applyAlignment="1">
      <alignment/>
    </xf>
    <xf numFmtId="0" fontId="94" fillId="33" borderId="0" xfId="0" applyFont="1" applyFill="1" applyBorder="1" applyAlignment="1">
      <alignment/>
    </xf>
    <xf numFmtId="0" fontId="97" fillId="0" borderId="0" xfId="0" applyFont="1" applyFill="1" applyBorder="1" applyAlignment="1">
      <alignment horizontal="justify" vertical="top"/>
    </xf>
    <xf numFmtId="0" fontId="94" fillId="0" borderId="0" xfId="0" applyFont="1" applyFill="1" applyBorder="1" applyAlignment="1">
      <alignment horizontal="right"/>
    </xf>
    <xf numFmtId="4" fontId="94" fillId="0" borderId="0" xfId="0" applyNumberFormat="1" applyFont="1" applyFill="1" applyBorder="1" applyAlignment="1">
      <alignment/>
    </xf>
    <xf numFmtId="0" fontId="94" fillId="0" borderId="0" xfId="0" applyFont="1" applyFill="1" applyBorder="1" applyAlignment="1">
      <alignment/>
    </xf>
    <xf numFmtId="0" fontId="94" fillId="0" borderId="0" xfId="0" applyFont="1" applyBorder="1" applyAlignment="1">
      <alignment horizontal="justify" vertical="top" wrapText="1"/>
    </xf>
    <xf numFmtId="0" fontId="94" fillId="0" borderId="0" xfId="0" applyFont="1" applyBorder="1" applyAlignment="1">
      <alignment horizontal="right"/>
    </xf>
    <xf numFmtId="4" fontId="94" fillId="0" borderId="0" xfId="0" applyNumberFormat="1" applyFont="1" applyBorder="1" applyAlignment="1">
      <alignment/>
    </xf>
    <xf numFmtId="2" fontId="94" fillId="0" borderId="0" xfId="0" applyNumberFormat="1" applyFont="1" applyBorder="1" applyAlignment="1">
      <alignment horizontal="right"/>
    </xf>
    <xf numFmtId="0" fontId="94" fillId="0" borderId="0" xfId="0" applyNumberFormat="1" applyFont="1" applyBorder="1" applyAlignment="1" applyProtection="1">
      <alignment horizontal="justify" vertical="top" wrapText="1" readingOrder="1"/>
      <protection locked="0"/>
    </xf>
    <xf numFmtId="2" fontId="94" fillId="0" borderId="0" xfId="0" applyNumberFormat="1" applyFont="1" applyBorder="1" applyAlignment="1">
      <alignment horizontal="right"/>
    </xf>
    <xf numFmtId="0" fontId="97" fillId="33" borderId="0" xfId="0" applyFont="1" applyFill="1" applyBorder="1" applyAlignment="1">
      <alignment horizontal="justify"/>
    </xf>
    <xf numFmtId="0" fontId="94" fillId="33" borderId="0" xfId="0" applyFont="1" applyFill="1" applyBorder="1" applyAlignment="1">
      <alignment horizontal="right" vertical="top"/>
    </xf>
    <xf numFmtId="0" fontId="97" fillId="33" borderId="0" xfId="0" applyFont="1" applyFill="1" applyBorder="1" applyAlignment="1">
      <alignment/>
    </xf>
    <xf numFmtId="4" fontId="9" fillId="33" borderId="0" xfId="0" applyNumberFormat="1" applyFont="1" applyFill="1" applyAlignment="1">
      <alignment horizontal="right"/>
    </xf>
    <xf numFmtId="4" fontId="5" fillId="33" borderId="0" xfId="0" applyNumberFormat="1" applyFont="1" applyFill="1" applyAlignment="1">
      <alignment/>
    </xf>
    <xf numFmtId="0" fontId="94" fillId="0" borderId="0" xfId="0" applyNumberFormat="1" applyFont="1" applyFill="1" applyAlignment="1">
      <alignment horizontal="justify" vertical="top" readingOrder="1"/>
    </xf>
    <xf numFmtId="4" fontId="97" fillId="0" borderId="0" xfId="0" applyNumberFormat="1" applyFont="1" applyFill="1" applyAlignment="1">
      <alignment horizontal="right"/>
    </xf>
    <xf numFmtId="4" fontId="97" fillId="33" borderId="0" xfId="0" applyNumberFormat="1" applyFont="1" applyFill="1" applyBorder="1" applyAlignment="1">
      <alignment/>
    </xf>
    <xf numFmtId="4" fontId="97" fillId="0" borderId="0" xfId="0" applyNumberFormat="1" applyFont="1" applyFill="1" applyBorder="1" applyAlignment="1">
      <alignment/>
    </xf>
    <xf numFmtId="0" fontId="97" fillId="0" borderId="0" xfId="0" applyFont="1" applyFill="1" applyBorder="1" applyAlignment="1">
      <alignment/>
    </xf>
    <xf numFmtId="0" fontId="94" fillId="0" borderId="0" xfId="0" applyFont="1" applyAlignment="1">
      <alignment horizontal="justify" vertical="top" wrapText="1" readingOrder="1"/>
    </xf>
    <xf numFmtId="0" fontId="97" fillId="0" borderId="0" xfId="0" applyFont="1" applyFill="1" applyBorder="1" applyAlignment="1">
      <alignment horizontal="justify"/>
    </xf>
    <xf numFmtId="0" fontId="94" fillId="0" borderId="0" xfId="0" applyFont="1" applyFill="1" applyBorder="1" applyAlignment="1">
      <alignment horizontal="right" vertical="top"/>
    </xf>
    <xf numFmtId="0" fontId="97" fillId="0" borderId="0" xfId="0" applyFont="1" applyFill="1" applyBorder="1" applyAlignment="1">
      <alignment horizontal="right" vertical="top"/>
    </xf>
    <xf numFmtId="0" fontId="5" fillId="0" borderId="0" xfId="0" applyNumberFormat="1" applyFont="1" applyAlignment="1">
      <alignment horizontal="justify" vertical="top" readingOrder="1"/>
    </xf>
    <xf numFmtId="4" fontId="5" fillId="0" borderId="0" xfId="0" applyNumberFormat="1" applyFont="1" applyFill="1" applyAlignment="1">
      <alignment/>
    </xf>
    <xf numFmtId="4" fontId="5" fillId="0" borderId="0" xfId="0" applyNumberFormat="1" applyFont="1" applyAlignment="1">
      <alignment horizontal="right"/>
    </xf>
    <xf numFmtId="4" fontId="100" fillId="0" borderId="0" xfId="0" applyNumberFormat="1" applyFont="1" applyAlignment="1">
      <alignment/>
    </xf>
    <xf numFmtId="0" fontId="100" fillId="0" borderId="0" xfId="0" applyNumberFormat="1" applyFont="1" applyAlignment="1">
      <alignment horizontal="justify" vertical="top" readingOrder="1"/>
    </xf>
    <xf numFmtId="4" fontId="100" fillId="0" borderId="0" xfId="0" applyNumberFormat="1" applyFont="1" applyAlignment="1">
      <alignment/>
    </xf>
    <xf numFmtId="0" fontId="5" fillId="0" borderId="0" xfId="0" applyFont="1" applyAlignment="1">
      <alignment horizontal="justify" vertical="top" wrapText="1" readingOrder="1"/>
    </xf>
    <xf numFmtId="2" fontId="5" fillId="0" borderId="0" xfId="0" applyNumberFormat="1" applyFont="1" applyAlignment="1">
      <alignment horizontal="right"/>
    </xf>
    <xf numFmtId="0" fontId="5" fillId="0" borderId="0" xfId="0" applyNumberFormat="1" applyFont="1" applyBorder="1" applyAlignment="1" applyProtection="1">
      <alignment horizontal="justify" vertical="top" wrapText="1" readingOrder="1"/>
      <protection locked="0"/>
    </xf>
    <xf numFmtId="2" fontId="5" fillId="0" borderId="0" xfId="0" applyNumberFormat="1" applyFont="1" applyBorder="1" applyAlignment="1">
      <alignment horizontal="right"/>
    </xf>
    <xf numFmtId="4" fontId="5" fillId="0" borderId="0" xfId="0" applyNumberFormat="1" applyFont="1" applyBorder="1" applyAlignment="1">
      <alignment/>
    </xf>
    <xf numFmtId="0" fontId="5" fillId="0" borderId="0" xfId="0" applyNumberFormat="1" applyFont="1" applyAlignment="1">
      <alignment horizontal="justify" vertical="top" readingOrder="1"/>
    </xf>
    <xf numFmtId="0" fontId="30" fillId="0" borderId="0" xfId="0" applyFont="1" applyBorder="1" applyAlignment="1">
      <alignment horizontal="justify" vertical="top" wrapText="1"/>
    </xf>
    <xf numFmtId="2" fontId="94" fillId="0" borderId="0" xfId="0" applyNumberFormat="1" applyFont="1" applyBorder="1" applyAlignment="1">
      <alignment/>
    </xf>
    <xf numFmtId="2" fontId="5" fillId="0" borderId="0" xfId="0" applyNumberFormat="1" applyFont="1" applyBorder="1" applyAlignment="1">
      <alignment/>
    </xf>
    <xf numFmtId="4" fontId="5" fillId="0" borderId="0" xfId="0" applyNumberFormat="1" applyFont="1" applyFill="1" applyAlignment="1">
      <alignment horizontal="right"/>
    </xf>
    <xf numFmtId="0" fontId="30" fillId="0" borderId="0" xfId="0" applyNumberFormat="1" applyFont="1" applyAlignment="1">
      <alignment horizontal="justify" vertical="top" readingOrder="1"/>
    </xf>
    <xf numFmtId="0" fontId="5" fillId="0" borderId="0" xfId="0" applyFont="1" applyAlignment="1">
      <alignment horizontal="left"/>
    </xf>
    <xf numFmtId="4" fontId="5" fillId="33" borderId="0" xfId="0" applyNumberFormat="1" applyFont="1" applyFill="1" applyBorder="1" applyAlignment="1">
      <alignment/>
    </xf>
    <xf numFmtId="0" fontId="9" fillId="33" borderId="0" xfId="0" applyFont="1" applyFill="1" applyBorder="1" applyAlignment="1">
      <alignment horizontal="right" vertical="top"/>
    </xf>
    <xf numFmtId="187" fontId="11" fillId="35" borderId="0" xfId="0" applyNumberFormat="1" applyFont="1" applyFill="1" applyBorder="1" applyAlignment="1">
      <alignment horizontal="center" vertical="top"/>
    </xf>
    <xf numFmtId="187" fontId="11" fillId="0" borderId="0" xfId="0" applyNumberFormat="1" applyFont="1" applyBorder="1" applyAlignment="1">
      <alignment horizontal="center" vertical="top"/>
    </xf>
    <xf numFmtId="187" fontId="11" fillId="0" borderId="0" xfId="0" applyNumberFormat="1" applyFont="1" applyBorder="1" applyAlignment="1">
      <alignment horizontal="right" vertical="top"/>
    </xf>
    <xf numFmtId="187" fontId="11" fillId="33" borderId="0" xfId="0" applyNumberFormat="1" applyFont="1" applyFill="1" applyBorder="1" applyAlignment="1">
      <alignment horizontal="right" vertical="top" wrapText="1"/>
    </xf>
    <xf numFmtId="187" fontId="11" fillId="0" borderId="0" xfId="0" applyNumberFormat="1" applyFont="1" applyBorder="1" applyAlignment="1">
      <alignment horizontal="right" vertical="top" wrapText="1"/>
    </xf>
    <xf numFmtId="187" fontId="11" fillId="0" borderId="0" xfId="0" applyNumberFormat="1" applyFont="1" applyFill="1" applyBorder="1" applyAlignment="1">
      <alignment horizontal="right" vertical="top" wrapText="1"/>
    </xf>
    <xf numFmtId="187" fontId="13" fillId="0" borderId="0" xfId="0" applyNumberFormat="1" applyFont="1" applyBorder="1" applyAlignment="1">
      <alignment horizontal="right" vertical="top" wrapText="1"/>
    </xf>
    <xf numFmtId="187" fontId="9" fillId="0" borderId="0" xfId="0" applyNumberFormat="1" applyFont="1" applyBorder="1" applyAlignment="1">
      <alignment horizontal="right" vertical="top" wrapText="1"/>
    </xf>
    <xf numFmtId="187" fontId="31" fillId="36" borderId="0" xfId="0" applyNumberFormat="1" applyFont="1" applyFill="1" applyAlignment="1">
      <alignment horizontal="center" vertical="top"/>
    </xf>
    <xf numFmtId="187" fontId="5" fillId="0" borderId="0" xfId="0" applyNumberFormat="1" applyFont="1" applyFill="1" applyBorder="1" applyAlignment="1">
      <alignment horizontal="right" vertical="top" wrapText="1"/>
    </xf>
    <xf numFmtId="187" fontId="13" fillId="34" borderId="0" xfId="0" applyNumberFormat="1" applyFont="1" applyFill="1" applyBorder="1" applyAlignment="1">
      <alignment vertical="top"/>
    </xf>
    <xf numFmtId="187" fontId="9" fillId="34" borderId="0" xfId="0" applyNumberFormat="1" applyFont="1" applyFill="1" applyBorder="1" applyAlignment="1">
      <alignment horizontal="center" vertical="top"/>
    </xf>
    <xf numFmtId="187" fontId="11" fillId="0" borderId="0" xfId="0" applyNumberFormat="1" applyFont="1" applyAlignment="1">
      <alignment horizontal="center" vertical="top"/>
    </xf>
    <xf numFmtId="4" fontId="95" fillId="0" borderId="0" xfId="0" applyNumberFormat="1" applyFont="1" applyAlignment="1">
      <alignment/>
    </xf>
    <xf numFmtId="4" fontId="7" fillId="0" borderId="0" xfId="0" applyNumberFormat="1" applyFont="1" applyFill="1" applyBorder="1" applyAlignment="1">
      <alignment/>
    </xf>
    <xf numFmtId="4" fontId="5" fillId="0" borderId="0" xfId="0" applyNumberFormat="1" applyFont="1" applyBorder="1" applyAlignment="1">
      <alignment/>
    </xf>
    <xf numFmtId="4" fontId="5" fillId="0" borderId="0" xfId="42" applyNumberFormat="1" applyFont="1" applyBorder="1" applyAlignment="1">
      <alignment/>
    </xf>
    <xf numFmtId="0" fontId="9" fillId="33" borderId="0" xfId="0" applyNumberFormat="1" applyFont="1" applyFill="1" applyAlignment="1">
      <alignment horizontal="justify" vertical="top" readingOrder="1"/>
    </xf>
    <xf numFmtId="187" fontId="3" fillId="0" borderId="0" xfId="0" applyNumberFormat="1" applyFont="1" applyFill="1" applyBorder="1" applyAlignment="1">
      <alignment/>
    </xf>
    <xf numFmtId="187" fontId="13" fillId="33" borderId="0" xfId="0" applyNumberFormat="1" applyFont="1" applyFill="1" applyAlignment="1">
      <alignment horizontal="center" vertical="top"/>
    </xf>
    <xf numFmtId="187" fontId="13" fillId="0" borderId="0" xfId="0" applyNumberFormat="1" applyFont="1" applyFill="1" applyAlignment="1">
      <alignment horizontal="center" vertical="top"/>
    </xf>
    <xf numFmtId="187" fontId="11" fillId="0" borderId="0" xfId="0" applyNumberFormat="1" applyFont="1" applyAlignment="1">
      <alignment horizontal="center" vertical="top"/>
    </xf>
    <xf numFmtId="187" fontId="11" fillId="33" borderId="0" xfId="0" applyNumberFormat="1" applyFont="1" applyFill="1" applyAlignment="1">
      <alignment horizontal="center" vertical="top"/>
    </xf>
    <xf numFmtId="187" fontId="11" fillId="0" borderId="0" xfId="0" applyNumberFormat="1" applyFont="1" applyFill="1" applyAlignment="1">
      <alignment horizontal="center" vertical="top"/>
    </xf>
    <xf numFmtId="187" fontId="31" fillId="0" borderId="0" xfId="0" applyNumberFormat="1" applyFont="1" applyFill="1" applyAlignment="1">
      <alignment horizontal="center" vertical="top"/>
    </xf>
    <xf numFmtId="187" fontId="11" fillId="37" borderId="0" xfId="0" applyNumberFormat="1" applyFont="1" applyFill="1" applyBorder="1" applyAlignment="1">
      <alignment horizontal="center" vertical="top"/>
    </xf>
    <xf numFmtId="187" fontId="11" fillId="0" borderId="0" xfId="0" applyNumberFormat="1" applyFont="1" applyFill="1" applyAlignment="1">
      <alignment horizontal="center" vertical="top"/>
    </xf>
    <xf numFmtId="0" fontId="5" fillId="0" borderId="0" xfId="0" applyFont="1" applyAlignment="1">
      <alignment/>
    </xf>
    <xf numFmtId="0" fontId="9" fillId="33" borderId="0" xfId="0" applyFont="1" applyFill="1" applyBorder="1" applyAlignment="1">
      <alignment horizontal="justify" vertical="top"/>
    </xf>
    <xf numFmtId="4" fontId="9" fillId="33" borderId="0" xfId="0" applyNumberFormat="1" applyFont="1" applyFill="1" applyBorder="1" applyAlignment="1">
      <alignment horizontal="right"/>
    </xf>
    <xf numFmtId="0" fontId="29" fillId="36" borderId="0" xfId="0" applyFont="1" applyFill="1" applyAlignment="1">
      <alignment horizontal="justify" vertical="top" readingOrder="1"/>
    </xf>
    <xf numFmtId="0" fontId="9" fillId="33" borderId="0" xfId="0" applyNumberFormat="1" applyFont="1" applyFill="1" applyAlignment="1" applyProtection="1">
      <alignment horizontal="justify" vertical="top" wrapText="1" readingOrder="1"/>
      <protection locked="0"/>
    </xf>
    <xf numFmtId="0" fontId="32" fillId="0" borderId="0" xfId="0" applyFont="1" applyBorder="1" applyAlignment="1">
      <alignment horizontal="justify" vertical="top" wrapText="1"/>
    </xf>
    <xf numFmtId="0" fontId="11" fillId="0" borderId="0" xfId="0" applyNumberFormat="1" applyFont="1" applyAlignment="1">
      <alignment horizontal="center"/>
    </xf>
    <xf numFmtId="0" fontId="11" fillId="0" borderId="0" xfId="0" applyFont="1" applyBorder="1" applyAlignment="1">
      <alignment horizontal="center"/>
    </xf>
    <xf numFmtId="0" fontId="106" fillId="0" borderId="11" xfId="0" applyNumberFormat="1" applyFont="1" applyBorder="1" applyAlignment="1">
      <alignment horizontal="center" vertical="top"/>
    </xf>
    <xf numFmtId="0" fontId="106" fillId="0" borderId="11" xfId="0" applyFont="1" applyBorder="1" applyAlignment="1">
      <alignment horizontal="center" wrapText="1"/>
    </xf>
    <xf numFmtId="0" fontId="106" fillId="0" borderId="11" xfId="0" applyFont="1" applyBorder="1" applyAlignment="1">
      <alignment horizontal="center"/>
    </xf>
    <xf numFmtId="4" fontId="106" fillId="0" borderId="11" xfId="0" applyNumberFormat="1" applyFont="1" applyBorder="1" applyAlignment="1">
      <alignment horizontal="center"/>
    </xf>
    <xf numFmtId="0" fontId="107" fillId="0" borderId="11" xfId="0" applyFont="1" applyBorder="1" applyAlignment="1">
      <alignment/>
    </xf>
    <xf numFmtId="0" fontId="108" fillId="0" borderId="11" xfId="0" applyFont="1" applyBorder="1" applyAlignment="1">
      <alignment/>
    </xf>
    <xf numFmtId="0" fontId="32" fillId="0" borderId="0" xfId="0" applyFont="1" applyBorder="1" applyAlignment="1">
      <alignment horizontal="justify" vertical="top"/>
    </xf>
    <xf numFmtId="0" fontId="8" fillId="0" borderId="0" xfId="0" applyFont="1" applyAlignment="1">
      <alignment/>
    </xf>
    <xf numFmtId="4" fontId="94" fillId="0" borderId="0" xfId="0" applyNumberFormat="1" applyFont="1" applyAlignment="1">
      <alignment horizontal="center"/>
    </xf>
    <xf numFmtId="4" fontId="109" fillId="0" borderId="0" xfId="0" applyNumberFormat="1" applyFont="1" applyAlignment="1">
      <alignment horizontal="right"/>
    </xf>
    <xf numFmtId="0" fontId="94" fillId="0" borderId="0" xfId="0" applyFont="1" applyBorder="1" applyAlignment="1">
      <alignment horizontal="justify" vertical="top"/>
    </xf>
    <xf numFmtId="4" fontId="9" fillId="0" borderId="0" xfId="0" applyNumberFormat="1" applyFont="1" applyFill="1" applyBorder="1" applyAlignment="1">
      <alignment horizontal="right"/>
    </xf>
    <xf numFmtId="187" fontId="94" fillId="33" borderId="0" xfId="0" applyNumberFormat="1" applyFont="1" applyFill="1" applyBorder="1" applyAlignment="1">
      <alignment horizontal="center" vertical="top"/>
    </xf>
    <xf numFmtId="187" fontId="96" fillId="0" borderId="0" xfId="0" applyNumberFormat="1" applyFont="1" applyAlignment="1">
      <alignment horizontal="center" vertical="top"/>
    </xf>
    <xf numFmtId="187" fontId="96" fillId="0" borderId="0" xfId="0" applyNumberFormat="1" applyFont="1" applyBorder="1" applyAlignment="1">
      <alignment horizontal="center" vertical="top"/>
    </xf>
    <xf numFmtId="0" fontId="34" fillId="0" borderId="0" xfId="0" applyNumberFormat="1" applyFont="1" applyAlignment="1">
      <alignment horizontal="left" vertical="top"/>
    </xf>
    <xf numFmtId="0" fontId="0" fillId="0" borderId="0" xfId="0" applyAlignment="1">
      <alignment wrapText="1"/>
    </xf>
    <xf numFmtId="4" fontId="0" fillId="0" borderId="0" xfId="0" applyNumberFormat="1" applyAlignment="1">
      <alignment/>
    </xf>
    <xf numFmtId="0" fontId="100" fillId="0" borderId="0" xfId="0" applyFont="1" applyAlignment="1">
      <alignment/>
    </xf>
    <xf numFmtId="0" fontId="100" fillId="0" borderId="0" xfId="0" applyFont="1" applyAlignment="1">
      <alignment horizontal="right"/>
    </xf>
    <xf numFmtId="0" fontId="100" fillId="0" borderId="0" xfId="0" applyFont="1" applyAlignment="1">
      <alignment horizontal="left"/>
    </xf>
    <xf numFmtId="0" fontId="35" fillId="0" borderId="12" xfId="0" applyNumberFormat="1" applyFont="1" applyBorder="1" applyAlignment="1">
      <alignment horizontal="center" vertical="top"/>
    </xf>
    <xf numFmtId="0" fontId="35" fillId="0" borderId="12" xfId="0" applyFont="1" applyBorder="1" applyAlignment="1">
      <alignment horizontal="center" wrapText="1"/>
    </xf>
    <xf numFmtId="4" fontId="35" fillId="0" borderId="12" xfId="0" applyNumberFormat="1" applyFont="1" applyBorder="1" applyAlignment="1">
      <alignment horizontal="center"/>
    </xf>
    <xf numFmtId="0" fontId="35" fillId="0" borderId="0" xfId="0" applyNumberFormat="1" applyFont="1" applyBorder="1" applyAlignment="1">
      <alignment horizontal="center" vertical="top"/>
    </xf>
    <xf numFmtId="0" fontId="35" fillId="0" borderId="0" xfId="0" applyFont="1" applyBorder="1" applyAlignment="1">
      <alignment horizontal="center" wrapText="1"/>
    </xf>
    <xf numFmtId="4" fontId="35" fillId="0" borderId="0" xfId="0" applyNumberFormat="1" applyFont="1" applyBorder="1" applyAlignment="1">
      <alignment horizontal="center"/>
    </xf>
    <xf numFmtId="0" fontId="34" fillId="0" borderId="0" xfId="0" applyNumberFormat="1" applyFont="1" applyBorder="1" applyAlignment="1">
      <alignment horizontal="center" vertical="top"/>
    </xf>
    <xf numFmtId="0" fontId="34" fillId="0" borderId="0" xfId="0" applyFont="1" applyBorder="1" applyAlignment="1">
      <alignment horizontal="left" wrapText="1"/>
    </xf>
    <xf numFmtId="0" fontId="4" fillId="0" borderId="0" xfId="0" applyFont="1" applyBorder="1" applyAlignment="1">
      <alignment horizontal="center" vertical="top"/>
    </xf>
    <xf numFmtId="0" fontId="4" fillId="0" borderId="0" xfId="0" applyFont="1" applyBorder="1" applyAlignment="1">
      <alignment vertical="top" wrapText="1"/>
    </xf>
    <xf numFmtId="0" fontId="4" fillId="0" borderId="0" xfId="0" applyFont="1" applyBorder="1" applyAlignment="1">
      <alignment horizontal="right"/>
    </xf>
    <xf numFmtId="4" fontId="4" fillId="0" borderId="0" xfId="0" applyNumberFormat="1" applyFont="1" applyBorder="1" applyAlignment="1">
      <alignment/>
    </xf>
    <xf numFmtId="0" fontId="0" fillId="0" borderId="0" xfId="0" applyBorder="1" applyAlignment="1">
      <alignment/>
    </xf>
    <xf numFmtId="0" fontId="110" fillId="0" borderId="0" xfId="0" applyFont="1" applyBorder="1" applyAlignment="1">
      <alignment/>
    </xf>
    <xf numFmtId="0" fontId="4" fillId="0" borderId="0" xfId="0" applyNumberFormat="1" applyFont="1" applyAlignment="1">
      <alignment horizontal="center" vertical="top"/>
    </xf>
    <xf numFmtId="0" fontId="4" fillId="0" borderId="0" xfId="0" applyFont="1" applyAlignment="1">
      <alignment wrapText="1"/>
    </xf>
    <xf numFmtId="4" fontId="4" fillId="0" borderId="0" xfId="0" applyNumberFormat="1" applyFont="1" applyAlignment="1">
      <alignment/>
    </xf>
    <xf numFmtId="4" fontId="4" fillId="0" borderId="0" xfId="0" applyNumberFormat="1" applyFont="1" applyAlignment="1">
      <alignment/>
    </xf>
    <xf numFmtId="49" fontId="4" fillId="0" borderId="0" xfId="0" applyNumberFormat="1" applyFont="1" applyBorder="1" applyAlignment="1">
      <alignment horizontal="center" vertical="top"/>
    </xf>
    <xf numFmtId="0" fontId="4" fillId="0" borderId="0" xfId="0" applyFont="1" applyBorder="1" applyAlignment="1">
      <alignment vertical="top" wrapText="1"/>
    </xf>
    <xf numFmtId="0" fontId="100" fillId="0" borderId="0" xfId="0" applyFont="1" applyBorder="1" applyAlignment="1">
      <alignment/>
    </xf>
    <xf numFmtId="4" fontId="100" fillId="0" borderId="0" xfId="0" applyNumberFormat="1" applyFont="1" applyBorder="1" applyAlignment="1">
      <alignment/>
    </xf>
    <xf numFmtId="49" fontId="0" fillId="0" borderId="0" xfId="0" applyNumberFormat="1" applyAlignment="1">
      <alignment horizontal="center" vertical="top"/>
    </xf>
    <xf numFmtId="0" fontId="4" fillId="0" borderId="0" xfId="0" applyFont="1" applyAlignment="1">
      <alignment wrapText="1"/>
    </xf>
    <xf numFmtId="0" fontId="4" fillId="0" borderId="0" xfId="0" applyFont="1" applyAlignment="1">
      <alignment horizontal="right"/>
    </xf>
    <xf numFmtId="0" fontId="4" fillId="0" borderId="0" xfId="0" applyFont="1" applyAlignment="1">
      <alignment/>
    </xf>
    <xf numFmtId="0" fontId="111" fillId="0" borderId="0" xfId="0" applyFont="1" applyAlignment="1">
      <alignment/>
    </xf>
    <xf numFmtId="0" fontId="4" fillId="0" borderId="13" xfId="0" applyFont="1" applyBorder="1" applyAlignment="1">
      <alignment horizontal="center" vertical="top"/>
    </xf>
    <xf numFmtId="0" fontId="4" fillId="0" borderId="13" xfId="0" applyFont="1" applyBorder="1" applyAlignment="1">
      <alignment vertical="top" wrapText="1"/>
    </xf>
    <xf numFmtId="0" fontId="4" fillId="0" borderId="13" xfId="0" applyFont="1" applyBorder="1" applyAlignment="1">
      <alignment horizontal="right"/>
    </xf>
    <xf numFmtId="4" fontId="4" fillId="0" borderId="13" xfId="0" applyNumberFormat="1" applyFont="1" applyBorder="1" applyAlignment="1">
      <alignment/>
    </xf>
    <xf numFmtId="0" fontId="4" fillId="0" borderId="0" xfId="0" applyNumberFormat="1" applyFont="1" applyBorder="1" applyAlignment="1">
      <alignment horizontal="center" vertical="top"/>
    </xf>
    <xf numFmtId="0" fontId="34" fillId="0" borderId="0" xfId="0" applyFont="1" applyBorder="1" applyAlignment="1">
      <alignment horizontal="right" wrapText="1"/>
    </xf>
    <xf numFmtId="4" fontId="0" fillId="0" borderId="0" xfId="0" applyNumberFormat="1" applyBorder="1" applyAlignment="1">
      <alignment/>
    </xf>
    <xf numFmtId="4" fontId="34" fillId="0" borderId="0" xfId="0" applyNumberFormat="1" applyFont="1" applyBorder="1" applyAlignment="1">
      <alignment/>
    </xf>
    <xf numFmtId="49" fontId="4" fillId="0" borderId="0" xfId="0" applyNumberFormat="1" applyFont="1" applyAlignment="1">
      <alignment horizontal="center" vertical="top"/>
    </xf>
    <xf numFmtId="0" fontId="112" fillId="0" borderId="0" xfId="0" applyFont="1" applyAlignment="1">
      <alignment/>
    </xf>
    <xf numFmtId="49" fontId="34" fillId="0" borderId="0" xfId="0" applyNumberFormat="1" applyFont="1" applyAlignment="1">
      <alignment horizontal="center" vertical="top"/>
    </xf>
    <xf numFmtId="0" fontId="34" fillId="0" borderId="0" xfId="0" applyFont="1" applyAlignment="1">
      <alignment wrapText="1"/>
    </xf>
    <xf numFmtId="4" fontId="110" fillId="0" borderId="0" xfId="0" applyNumberFormat="1" applyFont="1" applyAlignment="1">
      <alignment/>
    </xf>
    <xf numFmtId="0" fontId="36" fillId="0" borderId="0" xfId="0" applyNumberFormat="1" applyFont="1" applyBorder="1" applyAlignment="1">
      <alignment horizontal="center" vertical="top"/>
    </xf>
    <xf numFmtId="0" fontId="36" fillId="0" borderId="0" xfId="0" applyFont="1" applyBorder="1" applyAlignment="1">
      <alignment horizontal="left" vertical="top" wrapText="1"/>
    </xf>
    <xf numFmtId="0" fontId="36" fillId="0" borderId="0" xfId="0" applyFont="1" applyAlignment="1">
      <alignment/>
    </xf>
    <xf numFmtId="49" fontId="36" fillId="0" borderId="0" xfId="0" applyNumberFormat="1" applyFont="1" applyBorder="1" applyAlignment="1">
      <alignment horizontal="center" vertical="top"/>
    </xf>
    <xf numFmtId="0" fontId="0" fillId="0" borderId="0" xfId="0" applyBorder="1" applyAlignment="1">
      <alignment horizontal="center" vertical="top"/>
    </xf>
    <xf numFmtId="0" fontId="0" fillId="0" borderId="0" xfId="0" applyBorder="1" applyAlignment="1">
      <alignment horizontal="left" wrapText="1" indent="1"/>
    </xf>
    <xf numFmtId="0" fontId="36" fillId="0" borderId="0" xfId="0" applyFont="1" applyBorder="1" applyAlignment="1">
      <alignment/>
    </xf>
    <xf numFmtId="0" fontId="4" fillId="0" borderId="0" xfId="0" applyFont="1" applyBorder="1" applyAlignment="1">
      <alignment wrapText="1"/>
    </xf>
    <xf numFmtId="0" fontId="110" fillId="0" borderId="0" xfId="0" applyFont="1" applyAlignment="1">
      <alignment/>
    </xf>
    <xf numFmtId="0" fontId="110" fillId="0" borderId="0" xfId="0" applyFont="1" applyAlignment="1">
      <alignment horizontal="right"/>
    </xf>
    <xf numFmtId="49" fontId="0" fillId="0" borderId="13" xfId="0" applyNumberFormat="1" applyBorder="1" applyAlignment="1">
      <alignment horizontal="center" vertical="top"/>
    </xf>
    <xf numFmtId="0" fontId="4" fillId="0" borderId="13" xfId="0" applyFont="1" applyBorder="1" applyAlignment="1">
      <alignment wrapText="1"/>
    </xf>
    <xf numFmtId="0" fontId="110" fillId="0" borderId="13" xfId="0" applyFont="1" applyBorder="1" applyAlignment="1">
      <alignment horizontal="right"/>
    </xf>
    <xf numFmtId="4" fontId="0" fillId="0" borderId="13" xfId="0" applyNumberFormat="1" applyBorder="1" applyAlignment="1">
      <alignment/>
    </xf>
    <xf numFmtId="0" fontId="34" fillId="0" borderId="0" xfId="0" applyNumberFormat="1" applyFont="1" applyBorder="1" applyAlignment="1">
      <alignment horizontal="center" vertical="top"/>
    </xf>
    <xf numFmtId="49" fontId="4" fillId="0" borderId="13" xfId="0" applyNumberFormat="1" applyFont="1" applyBorder="1" applyAlignment="1">
      <alignment horizontal="center" vertical="top"/>
    </xf>
    <xf numFmtId="4" fontId="34" fillId="0" borderId="0" xfId="0" applyNumberFormat="1" applyFont="1" applyBorder="1" applyAlignment="1">
      <alignment horizontal="right"/>
    </xf>
    <xf numFmtId="49" fontId="34" fillId="0" borderId="0" xfId="0" applyNumberFormat="1" applyFont="1" applyBorder="1" applyAlignment="1">
      <alignment horizontal="center" vertical="top"/>
    </xf>
    <xf numFmtId="0" fontId="34" fillId="0" borderId="0" xfId="0" applyFont="1" applyBorder="1" applyAlignment="1">
      <alignment wrapText="1"/>
    </xf>
    <xf numFmtId="0" fontId="34" fillId="0" borderId="13" xfId="0" applyNumberFormat="1" applyFont="1" applyBorder="1" applyAlignment="1">
      <alignment horizontal="center" vertical="top"/>
    </xf>
    <xf numFmtId="0" fontId="34" fillId="0" borderId="13" xfId="0" applyFont="1" applyBorder="1" applyAlignment="1">
      <alignment horizontal="left" wrapText="1"/>
    </xf>
    <xf numFmtId="4" fontId="34" fillId="0" borderId="13" xfId="0" applyNumberFormat="1" applyFont="1" applyBorder="1" applyAlignment="1">
      <alignment/>
    </xf>
    <xf numFmtId="0" fontId="34" fillId="0" borderId="0" xfId="0" applyNumberFormat="1" applyFont="1" applyAlignment="1">
      <alignment horizontal="center" vertical="top"/>
    </xf>
    <xf numFmtId="0" fontId="0" fillId="0" borderId="13" xfId="0" applyNumberFormat="1" applyBorder="1" applyAlignment="1">
      <alignment horizontal="center" vertical="top"/>
    </xf>
    <xf numFmtId="0" fontId="34" fillId="0" borderId="13" xfId="0" applyFont="1" applyBorder="1" applyAlignment="1">
      <alignment horizontal="right" wrapText="1"/>
    </xf>
    <xf numFmtId="0" fontId="0" fillId="0" borderId="0" xfId="0" applyNumberFormat="1" applyAlignment="1">
      <alignment horizontal="center" vertical="top"/>
    </xf>
    <xf numFmtId="0" fontId="4" fillId="37" borderId="0" xfId="0" applyNumberFormat="1" applyFont="1" applyFill="1" applyBorder="1" applyAlignment="1">
      <alignment horizontal="center" vertical="top"/>
    </xf>
    <xf numFmtId="0" fontId="0" fillId="37" borderId="0" xfId="0" applyFill="1" applyBorder="1" applyAlignment="1">
      <alignment/>
    </xf>
    <xf numFmtId="4" fontId="0" fillId="37" borderId="0" xfId="0" applyNumberFormat="1" applyFill="1" applyBorder="1" applyAlignment="1">
      <alignment/>
    </xf>
    <xf numFmtId="4" fontId="34" fillId="37" borderId="0" xfId="0" applyNumberFormat="1" applyFont="1" applyFill="1" applyBorder="1" applyAlignment="1">
      <alignment/>
    </xf>
    <xf numFmtId="0" fontId="0" fillId="37" borderId="0" xfId="0" applyFill="1" applyAlignment="1">
      <alignment/>
    </xf>
    <xf numFmtId="0" fontId="100" fillId="37" borderId="0" xfId="0" applyFont="1" applyFill="1" applyBorder="1" applyAlignment="1">
      <alignment/>
    </xf>
    <xf numFmtId="0" fontId="4" fillId="35" borderId="0" xfId="0" applyNumberFormat="1" applyFont="1" applyFill="1" applyBorder="1" applyAlignment="1">
      <alignment horizontal="center" vertical="top"/>
    </xf>
    <xf numFmtId="0" fontId="34" fillId="35" borderId="0" xfId="0" applyFont="1" applyFill="1" applyBorder="1" applyAlignment="1">
      <alignment horizontal="right" wrapText="1"/>
    </xf>
    <xf numFmtId="0" fontId="0" fillId="35" borderId="0" xfId="0" applyFill="1" applyBorder="1" applyAlignment="1">
      <alignment/>
    </xf>
    <xf numFmtId="4" fontId="0" fillId="35" borderId="0" xfId="0" applyNumberFormat="1" applyFill="1" applyBorder="1" applyAlignment="1">
      <alignment/>
    </xf>
    <xf numFmtId="4" fontId="34" fillId="35" borderId="0" xfId="0" applyNumberFormat="1" applyFont="1" applyFill="1" applyBorder="1" applyAlignment="1">
      <alignment/>
    </xf>
    <xf numFmtId="0" fontId="0" fillId="35" borderId="0" xfId="0" applyFill="1" applyAlignment="1">
      <alignment/>
    </xf>
    <xf numFmtId="0" fontId="100" fillId="35" borderId="0" xfId="0" applyFont="1" applyFill="1" applyBorder="1" applyAlignment="1">
      <alignment/>
    </xf>
    <xf numFmtId="0" fontId="34" fillId="35" borderId="0" xfId="0" applyNumberFormat="1" applyFont="1" applyFill="1" applyAlignment="1">
      <alignment horizontal="center" vertical="top"/>
    </xf>
    <xf numFmtId="4" fontId="34" fillId="35" borderId="0" xfId="0" applyNumberFormat="1" applyFont="1" applyFill="1" applyBorder="1" applyAlignment="1">
      <alignment horizontal="right"/>
    </xf>
    <xf numFmtId="0" fontId="100" fillId="35" borderId="0" xfId="0" applyFont="1" applyFill="1" applyAlignment="1">
      <alignment/>
    </xf>
    <xf numFmtId="0" fontId="0" fillId="35" borderId="0" xfId="0" applyNumberFormat="1" applyFill="1" applyAlignment="1">
      <alignment horizontal="center" vertical="top"/>
    </xf>
    <xf numFmtId="0" fontId="38" fillId="0" borderId="0" xfId="0" applyNumberFormat="1" applyFont="1" applyAlignment="1">
      <alignment horizontal="center" vertical="top"/>
    </xf>
    <xf numFmtId="0" fontId="113" fillId="0" borderId="0" xfId="0" applyNumberFormat="1" applyFont="1" applyAlignment="1" applyProtection="1">
      <alignment horizontal="justify" vertical="top" wrapText="1" readingOrder="1"/>
      <protection locked="0"/>
    </xf>
    <xf numFmtId="4" fontId="8" fillId="0" borderId="0" xfId="0" applyNumberFormat="1" applyFont="1" applyAlignment="1">
      <alignment horizontal="right" vertical="top"/>
    </xf>
    <xf numFmtId="4" fontId="8" fillId="0" borderId="0" xfId="0" applyNumberFormat="1" applyFont="1" applyAlignment="1">
      <alignment horizontal="center" vertical="top"/>
    </xf>
    <xf numFmtId="4" fontId="3" fillId="0" borderId="0" xfId="0" applyNumberFormat="1" applyFont="1" applyAlignment="1">
      <alignment horizontal="center" vertical="top"/>
    </xf>
    <xf numFmtId="4" fontId="39" fillId="0" borderId="0" xfId="0" applyNumberFormat="1" applyFont="1" applyAlignment="1">
      <alignment/>
    </xf>
    <xf numFmtId="0" fontId="8" fillId="35" borderId="0" xfId="0" applyNumberFormat="1" applyFont="1" applyFill="1" applyAlignment="1" applyProtection="1">
      <alignment horizontal="justify" vertical="top" wrapText="1" readingOrder="1"/>
      <protection locked="0"/>
    </xf>
    <xf numFmtId="4" fontId="39" fillId="0" borderId="0" xfId="0" applyNumberFormat="1" applyFont="1" applyAlignment="1">
      <alignment horizontal="justify"/>
    </xf>
    <xf numFmtId="0" fontId="11" fillId="0" borderId="0" xfId="0" applyNumberFormat="1" applyFont="1" applyAlignment="1">
      <alignment horizontal="center" vertical="top"/>
    </xf>
    <xf numFmtId="4" fontId="3" fillId="0" borderId="0" xfId="0" applyNumberFormat="1" applyFont="1" applyBorder="1" applyAlignment="1">
      <alignment horizontal="justify" vertical="top" wrapText="1"/>
    </xf>
    <xf numFmtId="0" fontId="5" fillId="0" borderId="0" xfId="0" applyFont="1" applyBorder="1" applyAlignment="1">
      <alignment horizontal="center"/>
    </xf>
    <xf numFmtId="4" fontId="4" fillId="0" borderId="0" xfId="0" applyNumberFormat="1" applyFont="1" applyBorder="1" applyAlignment="1">
      <alignment/>
    </xf>
    <xf numFmtId="4" fontId="4" fillId="0" borderId="0" xfId="42" applyNumberFormat="1" applyFont="1" applyBorder="1" applyAlignment="1">
      <alignment horizontal="right"/>
    </xf>
    <xf numFmtId="4" fontId="3" fillId="0" borderId="0" xfId="0" applyNumberFormat="1" applyFont="1" applyAlignment="1">
      <alignment horizontal="right" vertical="top"/>
    </xf>
    <xf numFmtId="0" fontId="3" fillId="0" borderId="0" xfId="0" applyFont="1" applyAlignment="1">
      <alignment horizontal="justify" vertical="top"/>
    </xf>
    <xf numFmtId="0" fontId="3" fillId="0" borderId="0" xfId="0" applyFont="1" applyFill="1" applyAlignment="1">
      <alignment horizontal="justify" vertical="top"/>
    </xf>
    <xf numFmtId="0" fontId="40" fillId="0" borderId="0" xfId="0" applyFont="1" applyBorder="1" applyAlignment="1">
      <alignment horizontal="center"/>
    </xf>
    <xf numFmtId="4" fontId="41" fillId="0" borderId="0" xfId="0" applyNumberFormat="1" applyFont="1" applyBorder="1" applyAlignment="1">
      <alignment/>
    </xf>
    <xf numFmtId="4" fontId="40" fillId="0" borderId="0" xfId="42" applyNumberFormat="1" applyFont="1" applyBorder="1" applyAlignment="1">
      <alignment horizontal="right"/>
    </xf>
    <xf numFmtId="0" fontId="4" fillId="0" borderId="0" xfId="0" applyFont="1" applyBorder="1" applyAlignment="1">
      <alignment horizontal="center"/>
    </xf>
    <xf numFmtId="4" fontId="34" fillId="0" borderId="0" xfId="0" applyNumberFormat="1" applyFont="1" applyBorder="1" applyAlignment="1">
      <alignment/>
    </xf>
    <xf numFmtId="4" fontId="3" fillId="0" borderId="0" xfId="42" applyNumberFormat="1" applyFont="1" applyBorder="1" applyAlignment="1">
      <alignment horizontal="right"/>
    </xf>
    <xf numFmtId="4" fontId="3" fillId="0" borderId="0" xfId="42" applyNumberFormat="1" applyFont="1" applyBorder="1" applyAlignment="1">
      <alignment/>
    </xf>
    <xf numFmtId="0" fontId="4" fillId="0" borderId="0" xfId="0" applyNumberFormat="1" applyFont="1" applyAlignment="1">
      <alignment horizontal="center" vertical="top"/>
    </xf>
    <xf numFmtId="0" fontId="3" fillId="0" borderId="0" xfId="0" applyFont="1" applyAlignment="1">
      <alignment horizontal="justify" vertical="top" wrapText="1"/>
    </xf>
    <xf numFmtId="0" fontId="4" fillId="0" borderId="0" xfId="0" applyNumberFormat="1" applyFont="1" applyAlignment="1">
      <alignment horizontal="center"/>
    </xf>
    <xf numFmtId="4" fontId="8" fillId="0" borderId="0" xfId="0" applyNumberFormat="1" applyFont="1" applyAlignment="1">
      <alignment/>
    </xf>
    <xf numFmtId="4" fontId="42" fillId="0" borderId="0" xfId="0" applyNumberFormat="1" applyFont="1" applyAlignment="1">
      <alignment/>
    </xf>
    <xf numFmtId="4" fontId="3" fillId="0" borderId="0" xfId="0" applyNumberFormat="1" applyFont="1" applyAlignment="1">
      <alignment/>
    </xf>
    <xf numFmtId="0" fontId="3" fillId="0" borderId="0" xfId="0" applyNumberFormat="1" applyFont="1" applyAlignment="1" applyProtection="1">
      <alignment horizontal="justify" vertical="top" wrapText="1" readingOrder="1"/>
      <protection locked="0"/>
    </xf>
    <xf numFmtId="4" fontId="4" fillId="0" borderId="0" xfId="0" applyNumberFormat="1" applyFont="1" applyAlignment="1">
      <alignment horizontal="center"/>
    </xf>
    <xf numFmtId="4" fontId="3" fillId="0" borderId="0" xfId="0" applyNumberFormat="1" applyFont="1" applyAlignment="1">
      <alignment horizontal="right"/>
    </xf>
    <xf numFmtId="4" fontId="44" fillId="0" borderId="0" xfId="0" applyNumberFormat="1" applyFont="1" applyAlignment="1">
      <alignment horizontal="right"/>
    </xf>
    <xf numFmtId="4" fontId="42" fillId="0" borderId="0" xfId="0" applyNumberFormat="1" applyFont="1" applyAlignment="1">
      <alignment/>
    </xf>
    <xf numFmtId="0" fontId="8" fillId="33" borderId="0" xfId="0" applyNumberFormat="1" applyFont="1" applyFill="1" applyAlignment="1" applyProtection="1">
      <alignment horizontal="justify" vertical="top" wrapText="1" readingOrder="1"/>
      <protection locked="0"/>
    </xf>
    <xf numFmtId="0" fontId="114" fillId="0" borderId="0" xfId="0" applyNumberFormat="1" applyFont="1" applyAlignment="1" applyProtection="1">
      <alignment horizontal="justify" vertical="top" wrapText="1" readingOrder="1"/>
      <protection locked="0"/>
    </xf>
    <xf numFmtId="0" fontId="4" fillId="37" borderId="0" xfId="0" applyNumberFormat="1" applyFont="1" applyFill="1" applyAlignment="1">
      <alignment horizontal="center"/>
    </xf>
    <xf numFmtId="4" fontId="8" fillId="37" borderId="0" xfId="0" applyNumberFormat="1" applyFont="1" applyFill="1" applyAlignment="1">
      <alignment/>
    </xf>
    <xf numFmtId="4" fontId="43" fillId="37" borderId="0" xfId="0" applyNumberFormat="1" applyFont="1" applyFill="1" applyAlignment="1">
      <alignment/>
    </xf>
    <xf numFmtId="0" fontId="38" fillId="0" borderId="0" xfId="0" applyNumberFormat="1" applyFont="1" applyFill="1" applyAlignment="1">
      <alignment horizontal="center" vertical="top"/>
    </xf>
    <xf numFmtId="4" fontId="4" fillId="0" borderId="0" xfId="0" applyNumberFormat="1" applyFont="1" applyFill="1" applyAlignment="1">
      <alignment horizontal="center"/>
    </xf>
    <xf numFmtId="4" fontId="3" fillId="0" borderId="0" xfId="0" applyNumberFormat="1" applyFont="1" applyFill="1" applyAlignment="1">
      <alignment horizontal="right"/>
    </xf>
    <xf numFmtId="4" fontId="43" fillId="0" borderId="0" xfId="0" applyNumberFormat="1" applyFont="1" applyFill="1" applyAlignment="1">
      <alignment horizontal="right"/>
    </xf>
    <xf numFmtId="4" fontId="39" fillId="0" borderId="0" xfId="0" applyNumberFormat="1" applyFont="1" applyFill="1" applyAlignment="1">
      <alignment/>
    </xf>
    <xf numFmtId="0" fontId="3" fillId="0" borderId="0" xfId="0" applyNumberFormat="1" applyFont="1" applyFill="1" applyAlignment="1" applyProtection="1">
      <alignment horizontal="justify" vertical="top" wrapText="1" readingOrder="1"/>
      <protection locked="0"/>
    </xf>
    <xf numFmtId="4" fontId="4" fillId="0" borderId="0" xfId="0" applyNumberFormat="1" applyFont="1" applyAlignment="1">
      <alignment horizontal="left"/>
    </xf>
    <xf numFmtId="0" fontId="4" fillId="0" borderId="0" xfId="0" applyFont="1" applyAlignment="1">
      <alignment horizontal="left"/>
    </xf>
    <xf numFmtId="49" fontId="34" fillId="37" borderId="0" xfId="0" applyNumberFormat="1" applyFont="1" applyFill="1" applyAlignment="1">
      <alignment horizontal="center" vertical="top"/>
    </xf>
    <xf numFmtId="0" fontId="34" fillId="37" borderId="0" xfId="0" applyFont="1" applyFill="1" applyAlignment="1">
      <alignment wrapText="1"/>
    </xf>
    <xf numFmtId="4" fontId="100" fillId="37" borderId="0" xfId="0" applyNumberFormat="1" applyFont="1" applyFill="1" applyAlignment="1">
      <alignment/>
    </xf>
    <xf numFmtId="4" fontId="100" fillId="37" borderId="0" xfId="0" applyNumberFormat="1" applyFont="1" applyFill="1" applyAlignment="1">
      <alignment/>
    </xf>
    <xf numFmtId="0" fontId="112" fillId="37" borderId="0" xfId="0" applyFont="1" applyFill="1" applyAlignment="1">
      <alignment/>
    </xf>
    <xf numFmtId="0" fontId="100" fillId="37" borderId="0" xfId="0" applyFont="1" applyFill="1" applyAlignment="1">
      <alignment/>
    </xf>
    <xf numFmtId="0" fontId="34" fillId="37" borderId="0" xfId="0" applyNumberFormat="1" applyFont="1" applyFill="1" applyBorder="1" applyAlignment="1">
      <alignment horizontal="center" vertical="top"/>
    </xf>
    <xf numFmtId="0" fontId="34" fillId="37" borderId="0" xfId="0" applyFont="1" applyFill="1" applyBorder="1" applyAlignment="1">
      <alignment horizontal="left" wrapText="1"/>
    </xf>
    <xf numFmtId="4" fontId="35" fillId="37" borderId="0" xfId="0" applyNumberFormat="1" applyFont="1" applyFill="1" applyBorder="1" applyAlignment="1">
      <alignment horizontal="center"/>
    </xf>
    <xf numFmtId="0" fontId="34" fillId="37" borderId="0" xfId="0" applyNumberFormat="1" applyFont="1" applyFill="1" applyBorder="1" applyAlignment="1">
      <alignment horizontal="center" vertical="top"/>
    </xf>
    <xf numFmtId="0" fontId="34" fillId="37" borderId="0" xfId="0" applyFont="1" applyFill="1" applyBorder="1" applyAlignment="1">
      <alignment wrapText="1"/>
    </xf>
    <xf numFmtId="0" fontId="3" fillId="37" borderId="0" xfId="0" applyFont="1" applyFill="1" applyAlignment="1">
      <alignment horizontal="justify" vertical="top" wrapText="1"/>
    </xf>
    <xf numFmtId="4" fontId="3" fillId="37" borderId="13" xfId="0" applyNumberFormat="1" applyFont="1" applyFill="1" applyBorder="1" applyAlignment="1">
      <alignment/>
    </xf>
    <xf numFmtId="0" fontId="45" fillId="0" borderId="0" xfId="0" applyFont="1" applyBorder="1" applyAlignment="1">
      <alignment horizontal="justify" vertical="top"/>
    </xf>
    <xf numFmtId="0" fontId="94" fillId="0" borderId="0" xfId="0" applyFont="1" applyFill="1" applyAlignment="1">
      <alignment horizontal="right"/>
    </xf>
    <xf numFmtId="4" fontId="94" fillId="0" borderId="0" xfId="42" applyNumberFormat="1" applyFont="1" applyFill="1" applyBorder="1" applyAlignment="1">
      <alignment horizontal="right"/>
    </xf>
    <xf numFmtId="4" fontId="5" fillId="0" borderId="0" xfId="42" applyNumberFormat="1" applyFont="1" applyFill="1" applyBorder="1" applyAlignment="1">
      <alignment/>
    </xf>
    <xf numFmtId="4" fontId="94" fillId="0" borderId="0" xfId="42" applyNumberFormat="1" applyFont="1" applyFill="1" applyBorder="1" applyAlignment="1">
      <alignment/>
    </xf>
    <xf numFmtId="4" fontId="99" fillId="0" borderId="0" xfId="42" applyNumberFormat="1" applyFont="1" applyFill="1" applyBorder="1" applyAlignment="1">
      <alignment horizontal="right"/>
    </xf>
    <xf numFmtId="4" fontId="95" fillId="0" borderId="0" xfId="42" applyNumberFormat="1" applyFont="1" applyFill="1" applyBorder="1" applyAlignment="1">
      <alignment horizontal="right"/>
    </xf>
    <xf numFmtId="4" fontId="5" fillId="0" borderId="0" xfId="0" applyNumberFormat="1" applyFont="1" applyFill="1" applyBorder="1" applyAlignment="1">
      <alignment horizontal="right"/>
    </xf>
    <xf numFmtId="2" fontId="5" fillId="0" borderId="0" xfId="0" applyNumberFormat="1" applyFont="1" applyFill="1" applyBorder="1" applyAlignment="1">
      <alignment/>
    </xf>
    <xf numFmtId="2" fontId="94" fillId="0" borderId="0" xfId="0" applyNumberFormat="1" applyFont="1" applyFill="1" applyBorder="1" applyAlignment="1">
      <alignment/>
    </xf>
    <xf numFmtId="2" fontId="94" fillId="0" borderId="0" xfId="0" applyNumberFormat="1" applyFont="1" applyFill="1" applyBorder="1" applyAlignment="1">
      <alignment horizontal="right"/>
    </xf>
    <xf numFmtId="4" fontId="100" fillId="0" borderId="0" xfId="0" applyNumberFormat="1" applyFont="1" applyFill="1" applyBorder="1" applyAlignment="1">
      <alignment horizontal="right"/>
    </xf>
    <xf numFmtId="4" fontId="5" fillId="0" borderId="0" xfId="0" applyNumberFormat="1" applyFont="1" applyFill="1" applyBorder="1" applyAlignment="1">
      <alignment horizontal="right"/>
    </xf>
    <xf numFmtId="4" fontId="94" fillId="0" borderId="0" xfId="0" applyNumberFormat="1" applyFont="1" applyFill="1" applyBorder="1" applyAlignment="1">
      <alignment horizontal="right"/>
    </xf>
    <xf numFmtId="4" fontId="5" fillId="0" borderId="0" xfId="0" applyNumberFormat="1" applyFont="1" applyFill="1" applyAlignment="1">
      <alignment/>
    </xf>
    <xf numFmtId="4" fontId="5" fillId="0" borderId="0" xfId="0" applyNumberFormat="1" applyFont="1" applyFill="1" applyAlignment="1">
      <alignment horizontal="right"/>
    </xf>
    <xf numFmtId="4" fontId="115" fillId="35" borderId="0" xfId="42" applyNumberFormat="1" applyFont="1" applyFill="1" applyBorder="1" applyAlignment="1">
      <alignment/>
    </xf>
    <xf numFmtId="0" fontId="5" fillId="0" borderId="0" xfId="0" applyNumberFormat="1" applyFont="1" applyFill="1" applyAlignment="1">
      <alignment horizontal="justify" vertical="top" wrapText="1" readingOrder="1"/>
    </xf>
    <xf numFmtId="0" fontId="11" fillId="0" borderId="0" xfId="0" applyNumberFormat="1" applyFont="1" applyFill="1" applyAlignment="1">
      <alignment horizontal="center"/>
    </xf>
    <xf numFmtId="4" fontId="5" fillId="0" borderId="0" xfId="0" applyNumberFormat="1" applyFont="1" applyFill="1" applyAlignment="1">
      <alignment/>
    </xf>
    <xf numFmtId="0" fontId="5" fillId="0" borderId="0" xfId="0" applyNumberFormat="1" applyFont="1" applyFill="1" applyAlignment="1">
      <alignment horizontal="justify" vertical="top" readingOrder="1"/>
    </xf>
    <xf numFmtId="0" fontId="4" fillId="0" borderId="0" xfId="0" applyNumberFormat="1" applyFont="1" applyFill="1" applyAlignment="1">
      <alignment horizontal="justify" vertical="top" wrapText="1" readingOrder="1"/>
    </xf>
    <xf numFmtId="4" fontId="100" fillId="0" borderId="0" xfId="0" applyNumberFormat="1" applyFont="1" applyFill="1" applyAlignment="1">
      <alignment/>
    </xf>
    <xf numFmtId="0" fontId="32" fillId="0" borderId="0" xfId="0" applyNumberFormat="1" applyFont="1" applyAlignment="1">
      <alignment horizontal="justify" vertical="top" wrapText="1" readingOrder="1"/>
    </xf>
    <xf numFmtId="187" fontId="11" fillId="38" borderId="0" xfId="0" applyNumberFormat="1" applyFont="1" applyFill="1" applyBorder="1" applyAlignment="1">
      <alignment horizontal="center" vertical="top"/>
    </xf>
    <xf numFmtId="0" fontId="9" fillId="39" borderId="0" xfId="0" applyNumberFormat="1" applyFont="1" applyFill="1" applyAlignment="1" applyProtection="1">
      <alignment horizontal="justify" vertical="top" wrapText="1" readingOrder="1"/>
      <protection locked="0"/>
    </xf>
    <xf numFmtId="0" fontId="94" fillId="38" borderId="0" xfId="0" applyNumberFormat="1" applyFont="1" applyFill="1" applyAlignment="1">
      <alignment horizontal="center"/>
    </xf>
    <xf numFmtId="4" fontId="94" fillId="38" borderId="0" xfId="0" applyNumberFormat="1" applyFont="1" applyFill="1" applyAlignment="1">
      <alignment horizontal="right"/>
    </xf>
    <xf numFmtId="4" fontId="94" fillId="38" borderId="0" xfId="0" applyNumberFormat="1" applyFont="1" applyFill="1" applyBorder="1" applyAlignment="1">
      <alignment horizontal="right"/>
    </xf>
    <xf numFmtId="4" fontId="101" fillId="38" borderId="0" xfId="0" applyNumberFormat="1" applyFont="1" applyFill="1" applyAlignment="1">
      <alignment/>
    </xf>
    <xf numFmtId="0" fontId="97" fillId="0" borderId="0" xfId="0" applyNumberFormat="1" applyFont="1" applyFill="1" applyAlignment="1" applyProtection="1">
      <alignment horizontal="justify" vertical="top" wrapText="1" readingOrder="1"/>
      <protection locked="0"/>
    </xf>
    <xf numFmtId="0" fontId="5" fillId="0" borderId="0" xfId="0" applyFont="1" applyFill="1" applyBorder="1" applyAlignment="1">
      <alignment horizontal="center"/>
    </xf>
    <xf numFmtId="2" fontId="5" fillId="0" borderId="0" xfId="0" applyNumberFormat="1" applyFont="1" applyFill="1" applyBorder="1" applyAlignment="1">
      <alignment/>
    </xf>
    <xf numFmtId="4" fontId="5" fillId="0" borderId="0" xfId="0" applyNumberFormat="1" applyFont="1" applyFill="1" applyBorder="1" applyAlignment="1">
      <alignment/>
    </xf>
    <xf numFmtId="0" fontId="94" fillId="0" borderId="0" xfId="0" applyFont="1" applyFill="1" applyBorder="1" applyAlignment="1">
      <alignment/>
    </xf>
    <xf numFmtId="2" fontId="94" fillId="0" borderId="0" xfId="0" applyNumberFormat="1" applyFont="1" applyFill="1" applyBorder="1" applyAlignment="1">
      <alignment/>
    </xf>
    <xf numFmtId="4" fontId="99" fillId="0" borderId="0" xfId="0" applyNumberFormat="1" applyFont="1" applyFill="1" applyAlignment="1">
      <alignment/>
    </xf>
    <xf numFmtId="0" fontId="5" fillId="0" borderId="0" xfId="0" applyFont="1" applyFill="1" applyBorder="1" applyAlignment="1">
      <alignment horizontal="justify" vertical="top" wrapText="1"/>
    </xf>
    <xf numFmtId="0" fontId="94" fillId="0" borderId="0" xfId="0" applyFont="1" applyFill="1" applyAlignment="1">
      <alignment/>
    </xf>
    <xf numFmtId="0" fontId="94" fillId="0" borderId="0" xfId="0" applyFont="1" applyFill="1" applyBorder="1" applyAlignment="1">
      <alignment horizontal="justify" vertical="top" wrapText="1"/>
    </xf>
    <xf numFmtId="187" fontId="11" fillId="40" borderId="0" xfId="0" applyNumberFormat="1" applyFont="1" applyFill="1" applyAlignment="1">
      <alignment horizontal="center" vertical="top"/>
    </xf>
    <xf numFmtId="0" fontId="94" fillId="40" borderId="0" xfId="0" applyNumberFormat="1" applyFont="1" applyFill="1" applyAlignment="1" applyProtection="1">
      <alignment horizontal="justify" vertical="top" wrapText="1" readingOrder="1"/>
      <protection locked="0"/>
    </xf>
    <xf numFmtId="0" fontId="94" fillId="40" borderId="0" xfId="0" applyNumberFormat="1" applyFont="1" applyFill="1" applyAlignment="1">
      <alignment horizontal="center"/>
    </xf>
    <xf numFmtId="4" fontId="94" fillId="40" borderId="0" xfId="0" applyNumberFormat="1" applyFont="1" applyFill="1" applyAlignment="1">
      <alignment horizontal="right"/>
    </xf>
    <xf numFmtId="4" fontId="9" fillId="40" borderId="0" xfId="0" applyNumberFormat="1" applyFont="1" applyFill="1" applyBorder="1" applyAlignment="1">
      <alignment horizontal="right"/>
    </xf>
    <xf numFmtId="4" fontId="5" fillId="40" borderId="0" xfId="0" applyNumberFormat="1" applyFont="1" applyFill="1" applyAlignment="1">
      <alignment horizontal="right"/>
    </xf>
    <xf numFmtId="4" fontId="101" fillId="40" borderId="0" xfId="0" applyNumberFormat="1" applyFont="1" applyFill="1" applyAlignment="1">
      <alignment/>
    </xf>
    <xf numFmtId="4" fontId="101" fillId="37" borderId="0" xfId="0" applyNumberFormat="1" applyFont="1" applyFill="1" applyAlignment="1">
      <alignment/>
    </xf>
    <xf numFmtId="4" fontId="9" fillId="37" borderId="0" xfId="42" applyNumberFormat="1" applyFont="1" applyFill="1" applyBorder="1" applyAlignment="1">
      <alignment horizontal="right"/>
    </xf>
    <xf numFmtId="0" fontId="16" fillId="0" borderId="0" xfId="0" applyFont="1" applyBorder="1" applyAlignment="1">
      <alignment horizontal="center"/>
    </xf>
    <xf numFmtId="0" fontId="5" fillId="0" borderId="0" xfId="0" applyFont="1" applyAlignment="1">
      <alignment horizontal="center"/>
    </xf>
    <xf numFmtId="0" fontId="32" fillId="0" borderId="12" xfId="0" applyFont="1" applyBorder="1" applyAlignment="1">
      <alignment horizontal="center"/>
    </xf>
    <xf numFmtId="0" fontId="32" fillId="0" borderId="0" xfId="0" applyFont="1" applyBorder="1" applyAlignment="1">
      <alignment horizontal="center"/>
    </xf>
    <xf numFmtId="0" fontId="32" fillId="37" borderId="0" xfId="0" applyFont="1" applyFill="1" applyBorder="1" applyAlignment="1">
      <alignment horizontal="center"/>
    </xf>
    <xf numFmtId="0" fontId="5" fillId="0" borderId="0" xfId="0" applyFont="1" applyFill="1" applyBorder="1" applyAlignment="1">
      <alignment horizontal="center"/>
    </xf>
    <xf numFmtId="0" fontId="5" fillId="0" borderId="13" xfId="0" applyFont="1" applyBorder="1" applyAlignment="1">
      <alignment horizontal="center"/>
    </xf>
    <xf numFmtId="0" fontId="5" fillId="35" borderId="0" xfId="0" applyFont="1" applyFill="1" applyBorder="1" applyAlignment="1">
      <alignment horizontal="center"/>
    </xf>
    <xf numFmtId="0" fontId="5" fillId="37" borderId="0" xfId="0" applyFont="1" applyFill="1" applyBorder="1" applyAlignment="1">
      <alignment horizontal="center"/>
    </xf>
    <xf numFmtId="0" fontId="5" fillId="35" borderId="0" xfId="0" applyFont="1" applyFill="1" applyAlignment="1">
      <alignment horizontal="center"/>
    </xf>
    <xf numFmtId="0" fontId="4" fillId="0" borderId="0" xfId="0" applyFont="1" applyFill="1" applyBorder="1" applyAlignment="1">
      <alignment horizontal="right"/>
    </xf>
    <xf numFmtId="0" fontId="4" fillId="35" borderId="0" xfId="0" applyFont="1" applyFill="1" applyBorder="1" applyAlignment="1">
      <alignment horizontal="right"/>
    </xf>
    <xf numFmtId="0" fontId="4" fillId="37" borderId="0" xfId="0" applyFont="1" applyFill="1" applyBorder="1" applyAlignment="1">
      <alignment horizontal="right"/>
    </xf>
    <xf numFmtId="4" fontId="16" fillId="0" borderId="0" xfId="0" applyNumberFormat="1" applyFont="1" applyBorder="1" applyAlignment="1">
      <alignment horizontal="right"/>
    </xf>
    <xf numFmtId="0" fontId="35" fillId="0" borderId="12" xfId="0" applyFont="1" applyBorder="1" applyAlignment="1">
      <alignment horizontal="right"/>
    </xf>
    <xf numFmtId="0" fontId="35" fillId="0" borderId="0" xfId="0" applyFont="1" applyBorder="1" applyAlignment="1">
      <alignment horizontal="right"/>
    </xf>
    <xf numFmtId="0" fontId="35" fillId="37" borderId="0" xfId="0" applyFont="1" applyFill="1" applyBorder="1" applyAlignment="1">
      <alignment horizontal="right"/>
    </xf>
    <xf numFmtId="0" fontId="100" fillId="0" borderId="0" xfId="0" applyFont="1" applyBorder="1" applyAlignment="1">
      <alignment horizontal="right"/>
    </xf>
    <xf numFmtId="0" fontId="100" fillId="0" borderId="0" xfId="0" applyFont="1" applyAlignment="1">
      <alignment horizontal="right"/>
    </xf>
    <xf numFmtId="0" fontId="34" fillId="35" borderId="0" xfId="0" applyFont="1" applyFill="1" applyBorder="1" applyAlignment="1">
      <alignment horizontal="right" wrapText="1"/>
    </xf>
    <xf numFmtId="0" fontId="34" fillId="0" borderId="0" xfId="0" applyFont="1" applyBorder="1" applyAlignment="1">
      <alignment horizontal="right" wrapText="1"/>
    </xf>
    <xf numFmtId="0" fontId="5" fillId="0" borderId="0" xfId="0" applyFont="1" applyFill="1" applyBorder="1" applyAlignment="1">
      <alignment horizontal="left" wrapText="1"/>
    </xf>
    <xf numFmtId="0" fontId="45" fillId="0" borderId="0" xfId="0" applyFont="1" applyBorder="1" applyAlignment="1">
      <alignment horizontal="justify" vertical="center"/>
    </xf>
    <xf numFmtId="0" fontId="45" fillId="0" borderId="0" xfId="0" applyFont="1" applyBorder="1" applyAlignment="1">
      <alignment horizontal="justify" vertical="top" wrapText="1"/>
    </xf>
    <xf numFmtId="0" fontId="45" fillId="0" borderId="0" xfId="0" applyFont="1" applyBorder="1" applyAlignment="1">
      <alignment horizontal="justify" vertical="top"/>
    </xf>
    <xf numFmtId="0" fontId="3" fillId="0" borderId="0" xfId="0" applyNumberFormat="1" applyFont="1" applyAlignment="1" applyProtection="1">
      <alignment horizontal="justify" vertical="center" readingOrder="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114300</xdr:colOff>
      <xdr:row>1</xdr:row>
      <xdr:rowOff>28575</xdr:rowOff>
    </xdr:to>
    <xdr:sp fLocksText="0">
      <xdr:nvSpPr>
        <xdr:cNvPr id="1" name="Text Box 5"/>
        <xdr:cNvSpPr txBox="1">
          <a:spLocks noChangeArrowheads="1"/>
        </xdr:cNvSpPr>
      </xdr:nvSpPr>
      <xdr:spPr>
        <a:xfrm>
          <a:off x="5095875" y="0"/>
          <a:ext cx="114300" cy="228600"/>
        </a:xfrm>
        <a:prstGeom prst="rect">
          <a:avLst/>
        </a:prstGeom>
        <a:noFill/>
        <a:ln w="9525" cmpd="sng">
          <a:noFill/>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twoCellAnchor>
    <xdr:from>
      <xdr:col>3</xdr:col>
      <xdr:colOff>790575</xdr:colOff>
      <xdr:row>0</xdr:row>
      <xdr:rowOff>104775</xdr:rowOff>
    </xdr:from>
    <xdr:to>
      <xdr:col>3</xdr:col>
      <xdr:colOff>895350</xdr:colOff>
      <xdr:row>1</xdr:row>
      <xdr:rowOff>190500</xdr:rowOff>
    </xdr:to>
    <xdr:sp fLocksText="0">
      <xdr:nvSpPr>
        <xdr:cNvPr id="2" name="Text Box 5"/>
        <xdr:cNvSpPr txBox="1">
          <a:spLocks noChangeArrowheads="1"/>
        </xdr:cNvSpPr>
      </xdr:nvSpPr>
      <xdr:spPr>
        <a:xfrm>
          <a:off x="6429375" y="104775"/>
          <a:ext cx="114300" cy="285750"/>
        </a:xfrm>
        <a:prstGeom prst="rect">
          <a:avLst/>
        </a:prstGeom>
        <a:noFill/>
        <a:ln w="9525" cmpd="sng">
          <a:noFill/>
        </a:ln>
      </xdr:spPr>
      <xdr:txBody>
        <a:bodyPr vertOverflow="clip" wrap="square"/>
        <a:p>
          <a:pPr algn="l">
            <a:defRPr/>
          </a:pPr>
          <a:r>
            <a:rPr lang="en-US" cap="none" u="none" baseline="0">
              <a:latin typeface="Yu Times New Roman"/>
              <a:ea typeface="Yu Times New Roman"/>
              <a:cs typeface="Yu 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DFFB4"/>
  </sheetPr>
  <dimension ref="A1:U196"/>
  <sheetViews>
    <sheetView showZeros="0" view="pageBreakPreview" zoomScaleSheetLayoutView="100" workbookViewId="0" topLeftCell="A1">
      <selection activeCell="B7" sqref="B7:E7"/>
    </sheetView>
  </sheetViews>
  <sheetFormatPr defaultColWidth="8.875" defaultRowHeight="12.75"/>
  <cols>
    <col min="1" max="1" width="6.50390625" style="270" customWidth="1"/>
    <col min="2" max="2" width="48.625" style="74" customWidth="1"/>
    <col min="3" max="3" width="5.875" style="17" customWidth="1"/>
    <col min="4" max="4" width="10.125" style="33" customWidth="1"/>
    <col min="5" max="5" width="12.875" style="26" customWidth="1"/>
    <col min="6" max="6" width="16.875" style="90" customWidth="1"/>
    <col min="7" max="7" width="3.625" style="2" hidden="1" customWidth="1"/>
    <col min="8" max="8" width="8.875" style="2" hidden="1" customWidth="1"/>
    <col min="9" max="9" width="12.875" style="26" customWidth="1"/>
    <col min="10" max="10" width="11.875" style="2" customWidth="1"/>
    <col min="11" max="16384" width="8.875" style="2" customWidth="1"/>
  </cols>
  <sheetData>
    <row r="1" spans="1:9" s="1" customFormat="1" ht="14.25">
      <c r="A1" s="259"/>
      <c r="C1" s="15"/>
      <c r="D1" s="30"/>
      <c r="E1" s="20"/>
      <c r="F1" s="85"/>
      <c r="I1" s="20"/>
    </row>
    <row r="2" spans="1:9" s="1" customFormat="1" ht="15">
      <c r="A2" s="259"/>
      <c r="B2" s="300" t="s">
        <v>95</v>
      </c>
      <c r="C2" s="15"/>
      <c r="D2" s="30"/>
      <c r="E2" s="20"/>
      <c r="F2" s="85"/>
      <c r="I2" s="20"/>
    </row>
    <row r="3" spans="1:9" s="1" customFormat="1" ht="14.25">
      <c r="A3" s="259"/>
      <c r="B3" s="121"/>
      <c r="C3" s="15"/>
      <c r="D3" s="30"/>
      <c r="E3" s="20"/>
      <c r="F3" s="85"/>
      <c r="I3" s="20"/>
    </row>
    <row r="4" spans="1:9" s="1" customFormat="1" ht="14.25">
      <c r="A4" s="259"/>
      <c r="B4" s="121" t="s">
        <v>23</v>
      </c>
      <c r="C4" s="15"/>
      <c r="D4" s="30"/>
      <c r="E4" s="20"/>
      <c r="F4" s="85"/>
      <c r="I4" s="20"/>
    </row>
    <row r="5" spans="1:9" s="1" customFormat="1" ht="14.25">
      <c r="A5" s="259"/>
      <c r="B5" s="299" t="s">
        <v>24</v>
      </c>
      <c r="C5" s="15"/>
      <c r="D5" s="30"/>
      <c r="E5" s="20"/>
      <c r="F5" s="85"/>
      <c r="I5" s="20"/>
    </row>
    <row r="6" spans="1:9" s="1" customFormat="1" ht="14.25">
      <c r="A6" s="259"/>
      <c r="B6" s="299"/>
      <c r="C6" s="15"/>
      <c r="D6" s="30"/>
      <c r="E6" s="20"/>
      <c r="F6" s="85"/>
      <c r="I6" s="20"/>
    </row>
    <row r="7" spans="1:9" s="1" customFormat="1" ht="42" customHeight="1">
      <c r="A7" s="259"/>
      <c r="B7" s="528" t="s">
        <v>183</v>
      </c>
      <c r="C7" s="528"/>
      <c r="D7" s="528"/>
      <c r="E7" s="528"/>
      <c r="F7" s="85"/>
      <c r="I7" s="20"/>
    </row>
    <row r="8" spans="1:9" s="1" customFormat="1" ht="14.25">
      <c r="A8" s="259"/>
      <c r="B8" s="457"/>
      <c r="C8" s="457"/>
      <c r="D8" s="457"/>
      <c r="E8" s="457"/>
      <c r="F8" s="85"/>
      <c r="I8" s="20"/>
    </row>
    <row r="9" spans="1:9" s="1" customFormat="1" ht="27.75" customHeight="1">
      <c r="A9" s="259"/>
      <c r="B9" s="529" t="s">
        <v>182</v>
      </c>
      <c r="C9" s="530"/>
      <c r="D9" s="530"/>
      <c r="E9" s="530"/>
      <c r="F9" s="85"/>
      <c r="I9" s="20"/>
    </row>
    <row r="10" spans="1:9" s="1" customFormat="1" ht="15.75" customHeight="1">
      <c r="A10" s="259"/>
      <c r="B10" s="457"/>
      <c r="C10" s="457"/>
      <c r="D10" s="457"/>
      <c r="E10" s="457"/>
      <c r="F10" s="85"/>
      <c r="I10" s="20"/>
    </row>
    <row r="11" spans="1:9" s="1" customFormat="1" ht="30.75" customHeight="1">
      <c r="A11" s="259"/>
      <c r="B11" s="528" t="s">
        <v>181</v>
      </c>
      <c r="C11" s="528"/>
      <c r="D11" s="528"/>
      <c r="E11" s="528"/>
      <c r="F11" s="85"/>
      <c r="I11" s="20"/>
    </row>
    <row r="12" spans="1:9" s="1" customFormat="1" ht="14.25" customHeight="1">
      <c r="A12" s="259"/>
      <c r="B12" s="299"/>
      <c r="C12" s="15"/>
      <c r="D12" s="30"/>
      <c r="E12" s="20"/>
      <c r="F12" s="85"/>
      <c r="I12" s="20"/>
    </row>
    <row r="13" spans="1:10" s="297" customFormat="1" ht="12.75">
      <c r="A13" s="293" t="s">
        <v>89</v>
      </c>
      <c r="B13" s="294" t="s">
        <v>90</v>
      </c>
      <c r="C13" s="295" t="s">
        <v>91</v>
      </c>
      <c r="D13" s="295" t="s">
        <v>92</v>
      </c>
      <c r="E13" s="296" t="s">
        <v>93</v>
      </c>
      <c r="F13" s="296" t="s">
        <v>94</v>
      </c>
      <c r="I13" s="296"/>
      <c r="J13" s="298"/>
    </row>
    <row r="14" spans="1:9" s="1" customFormat="1" ht="14.25">
      <c r="A14" s="39"/>
      <c r="C14" s="15"/>
      <c r="D14" s="30"/>
      <c r="E14" s="20"/>
      <c r="F14" s="85"/>
      <c r="I14" s="20"/>
    </row>
    <row r="15" spans="1:9" s="5" customFormat="1" ht="14.25">
      <c r="A15" s="40">
        <v>100</v>
      </c>
      <c r="B15" s="9" t="s">
        <v>8</v>
      </c>
      <c r="C15" s="43"/>
      <c r="D15" s="91"/>
      <c r="E15" s="22"/>
      <c r="F15" s="86"/>
      <c r="I15" s="22"/>
    </row>
    <row r="16" spans="1:9" ht="14.25">
      <c r="A16" s="260"/>
      <c r="B16" s="10"/>
      <c r="C16" s="44"/>
      <c r="D16" s="92"/>
      <c r="E16" s="23"/>
      <c r="F16" s="32"/>
      <c r="I16" s="23"/>
    </row>
    <row r="17" spans="1:9" ht="36">
      <c r="A17" s="39">
        <f>A15+1</f>
        <v>101</v>
      </c>
      <c r="B17" s="11" t="s">
        <v>81</v>
      </c>
      <c r="C17" s="45" t="s">
        <v>3</v>
      </c>
      <c r="D17" s="103">
        <f>20*16.3*0.4</f>
        <v>130.4</v>
      </c>
      <c r="E17" s="76"/>
      <c r="F17" s="105">
        <f>D17*E17</f>
        <v>0</v>
      </c>
      <c r="I17" s="76"/>
    </row>
    <row r="18" spans="1:9" ht="14.25">
      <c r="A18" s="39"/>
      <c r="B18" s="11"/>
      <c r="C18" s="54"/>
      <c r="D18" s="106"/>
      <c r="E18" s="131"/>
      <c r="F18" s="271"/>
      <c r="I18" s="131"/>
    </row>
    <row r="19" spans="1:9" ht="36">
      <c r="A19" s="39">
        <f>A17+1</f>
        <v>102</v>
      </c>
      <c r="B19" s="11" t="s">
        <v>20</v>
      </c>
      <c r="C19" s="45" t="s">
        <v>15</v>
      </c>
      <c r="D19" s="103">
        <f>20*16.3</f>
        <v>326</v>
      </c>
      <c r="E19" s="81"/>
      <c r="F19" s="105">
        <f aca="true" t="shared" si="0" ref="F19:F25">D19*E19</f>
        <v>0</v>
      </c>
      <c r="I19" s="76"/>
    </row>
    <row r="20" spans="1:9" ht="14.25">
      <c r="A20" s="39"/>
      <c r="B20" s="11"/>
      <c r="C20" s="54"/>
      <c r="D20" s="106"/>
      <c r="E20" s="458"/>
      <c r="F20" s="105">
        <f t="shared" si="0"/>
        <v>0</v>
      </c>
      <c r="I20" s="131"/>
    </row>
    <row r="21" spans="1:9" ht="60">
      <c r="A21" s="39">
        <f>A19+1</f>
        <v>103</v>
      </c>
      <c r="B21" s="11" t="s">
        <v>82</v>
      </c>
      <c r="C21" s="45" t="s">
        <v>3</v>
      </c>
      <c r="D21" s="103">
        <f>1.2*1.6*0.63*15</f>
        <v>18.144</v>
      </c>
      <c r="E21" s="81"/>
      <c r="F21" s="105">
        <f t="shared" si="0"/>
        <v>0</v>
      </c>
      <c r="I21" s="76"/>
    </row>
    <row r="22" spans="1:9" ht="14.25">
      <c r="A22" s="39"/>
      <c r="B22" s="11"/>
      <c r="C22" s="54"/>
      <c r="D22" s="106"/>
      <c r="E22" s="458"/>
      <c r="F22" s="105">
        <f t="shared" si="0"/>
        <v>0</v>
      </c>
      <c r="I22" s="131"/>
    </row>
    <row r="23" spans="1:9" ht="54" customHeight="1">
      <c r="A23" s="39">
        <f>A21+1</f>
        <v>104</v>
      </c>
      <c r="B23" s="11" t="s">
        <v>27</v>
      </c>
      <c r="C23" s="45" t="s">
        <v>3</v>
      </c>
      <c r="D23" s="103">
        <f>D21*0.15/0.63</f>
        <v>4.319999999999999</v>
      </c>
      <c r="E23" s="81"/>
      <c r="F23" s="105">
        <f t="shared" si="0"/>
        <v>0</v>
      </c>
      <c r="I23" s="76"/>
    </row>
    <row r="24" spans="1:9" ht="14.25">
      <c r="A24" s="39"/>
      <c r="B24" s="11"/>
      <c r="C24" s="54"/>
      <c r="D24" s="106"/>
      <c r="E24" s="458"/>
      <c r="F24" s="105">
        <f t="shared" si="0"/>
        <v>0</v>
      </c>
      <c r="I24" s="131"/>
    </row>
    <row r="25" spans="1:9" ht="36">
      <c r="A25" s="39">
        <f>A23+1</f>
        <v>105</v>
      </c>
      <c r="B25" s="11" t="s">
        <v>42</v>
      </c>
      <c r="C25" s="45" t="s">
        <v>3</v>
      </c>
      <c r="D25" s="89">
        <f>159.5*0.15</f>
        <v>23.925</v>
      </c>
      <c r="E25" s="81"/>
      <c r="F25" s="105">
        <f t="shared" si="0"/>
        <v>0</v>
      </c>
      <c r="I25" s="76"/>
    </row>
    <row r="26" spans="1:9" ht="14.25">
      <c r="A26" s="39"/>
      <c r="B26" s="11"/>
      <c r="C26" s="45"/>
      <c r="D26" s="96"/>
      <c r="E26" s="459"/>
      <c r="F26" s="105"/>
      <c r="I26" s="130"/>
    </row>
    <row r="27" spans="1:9" ht="48">
      <c r="A27" s="39">
        <f aca="true" t="shared" si="1" ref="A27:A33">A25+1</f>
        <v>106</v>
      </c>
      <c r="B27" s="11" t="s">
        <v>43</v>
      </c>
      <c r="C27" s="45" t="s">
        <v>3</v>
      </c>
      <c r="D27" s="89">
        <f>(20*16.3-180)*0.15</f>
        <v>21.9</v>
      </c>
      <c r="E27" s="81"/>
      <c r="F27" s="105">
        <f>D27*E27</f>
        <v>0</v>
      </c>
      <c r="I27" s="76"/>
    </row>
    <row r="28" spans="1:9" ht="14.25">
      <c r="A28" s="39"/>
      <c r="B28" s="11"/>
      <c r="C28" s="45"/>
      <c r="D28" s="96"/>
      <c r="E28" s="459"/>
      <c r="F28" s="105"/>
      <c r="I28" s="130"/>
    </row>
    <row r="29" spans="1:21" s="134" customFormat="1" ht="36">
      <c r="A29" s="39">
        <f t="shared" si="1"/>
        <v>107</v>
      </c>
      <c r="B29" s="11" t="s">
        <v>45</v>
      </c>
      <c r="C29" s="45" t="s">
        <v>41</v>
      </c>
      <c r="D29" s="89">
        <f>159.5*0.15</f>
        <v>23.925</v>
      </c>
      <c r="E29" s="460"/>
      <c r="F29" s="274">
        <f>D29*E29</f>
        <v>0</v>
      </c>
      <c r="I29" s="274"/>
      <c r="J29" s="135"/>
      <c r="K29" s="135"/>
      <c r="L29" s="135"/>
      <c r="M29" s="135"/>
      <c r="N29" s="135"/>
      <c r="O29" s="135"/>
      <c r="P29" s="135"/>
      <c r="Q29" s="135"/>
      <c r="R29" s="135"/>
      <c r="S29" s="135"/>
      <c r="T29" s="135"/>
      <c r="U29" s="135"/>
    </row>
    <row r="30" spans="1:21" s="134" customFormat="1" ht="12">
      <c r="A30" s="39"/>
      <c r="B30" s="11"/>
      <c r="C30" s="132"/>
      <c r="D30" s="89"/>
      <c r="E30" s="461"/>
      <c r="F30" s="133"/>
      <c r="I30" s="133"/>
      <c r="J30" s="135"/>
      <c r="K30" s="135"/>
      <c r="L30" s="135"/>
      <c r="M30" s="135"/>
      <c r="N30" s="135"/>
      <c r="O30" s="135"/>
      <c r="P30" s="135"/>
      <c r="Q30" s="135"/>
      <c r="R30" s="135"/>
      <c r="S30" s="135"/>
      <c r="T30" s="135"/>
      <c r="U30" s="135"/>
    </row>
    <row r="31" spans="1:9" ht="36">
      <c r="A31" s="39">
        <f t="shared" si="1"/>
        <v>108</v>
      </c>
      <c r="B31" s="11" t="s">
        <v>44</v>
      </c>
      <c r="C31" s="45" t="s">
        <v>3</v>
      </c>
      <c r="D31" s="89">
        <f>(20*16.3-180)*0.15</f>
        <v>21.9</v>
      </c>
      <c r="E31" s="81"/>
      <c r="F31" s="105">
        <f>D31*E31</f>
        <v>0</v>
      </c>
      <c r="I31" s="76"/>
    </row>
    <row r="32" spans="1:9" ht="14.25">
      <c r="A32" s="39"/>
      <c r="B32" s="11"/>
      <c r="C32" s="45"/>
      <c r="D32" s="89"/>
      <c r="E32" s="462"/>
      <c r="F32" s="105"/>
      <c r="I32" s="136"/>
    </row>
    <row r="33" spans="1:21" s="134" customFormat="1" ht="36">
      <c r="A33" s="39">
        <f t="shared" si="1"/>
        <v>109</v>
      </c>
      <c r="B33" s="11" t="s">
        <v>46</v>
      </c>
      <c r="C33" s="45" t="s">
        <v>41</v>
      </c>
      <c r="D33" s="89">
        <f>20*16.3-200</f>
        <v>126</v>
      </c>
      <c r="E33" s="63"/>
      <c r="F33" s="52">
        <f>D33*E33</f>
        <v>0</v>
      </c>
      <c r="I33" s="52"/>
      <c r="J33" s="135"/>
      <c r="K33" s="135"/>
      <c r="L33" s="135"/>
      <c r="M33" s="135"/>
      <c r="N33" s="135"/>
      <c r="O33" s="135"/>
      <c r="P33" s="135"/>
      <c r="Q33" s="135"/>
      <c r="R33" s="135"/>
      <c r="S33" s="135"/>
      <c r="T33" s="135"/>
      <c r="U33" s="135"/>
    </row>
    <row r="34" spans="1:9" ht="14.25">
      <c r="A34" s="39"/>
      <c r="B34" s="11"/>
      <c r="C34" s="45"/>
      <c r="D34" s="89"/>
      <c r="E34" s="76"/>
      <c r="F34" s="52"/>
      <c r="I34" s="76"/>
    </row>
    <row r="35" spans="1:9" s="46" customFormat="1" ht="12.75" customHeight="1">
      <c r="A35" s="261"/>
      <c r="B35" s="55"/>
      <c r="C35" s="56"/>
      <c r="D35" s="93"/>
      <c r="E35" s="34" t="s">
        <v>1</v>
      </c>
      <c r="F35" s="53">
        <f>SUM(F17:F34)</f>
        <v>0</v>
      </c>
      <c r="I35" s="34"/>
    </row>
    <row r="36" spans="1:9" ht="14.25">
      <c r="A36" s="262"/>
      <c r="B36" s="11"/>
      <c r="C36" s="45"/>
      <c r="D36" s="89"/>
      <c r="E36" s="80"/>
      <c r="F36" s="57"/>
      <c r="I36" s="80"/>
    </row>
    <row r="37" spans="1:9" s="47" customFormat="1" ht="12.75" customHeight="1">
      <c r="A37" s="40">
        <v>200</v>
      </c>
      <c r="B37" s="12" t="s">
        <v>10</v>
      </c>
      <c r="C37" s="58"/>
      <c r="D37" s="93"/>
      <c r="E37" s="79"/>
      <c r="F37" s="59"/>
      <c r="I37" s="79"/>
    </row>
    <row r="38" spans="1:9" s="48" customFormat="1" ht="12.75" customHeight="1">
      <c r="A38" s="60"/>
      <c r="B38" s="61"/>
      <c r="C38" s="62"/>
      <c r="D38" s="94"/>
      <c r="E38" s="81"/>
      <c r="F38" s="63"/>
      <c r="I38" s="81"/>
    </row>
    <row r="39" spans="1:9" ht="61.5" customHeight="1">
      <c r="A39" s="39">
        <f>A37+1</f>
        <v>201</v>
      </c>
      <c r="B39" s="11" t="s">
        <v>28</v>
      </c>
      <c r="C39" s="45" t="s">
        <v>3</v>
      </c>
      <c r="D39" s="103">
        <f>D21*0.4/0.63</f>
        <v>11.52</v>
      </c>
      <c r="E39" s="81"/>
      <c r="F39" s="105">
        <f aca="true" t="shared" si="2" ref="F39:F49">D39*E39</f>
        <v>0</v>
      </c>
      <c r="I39" s="76"/>
    </row>
    <row r="40" spans="1:9" ht="13.5" customHeight="1">
      <c r="A40" s="39"/>
      <c r="B40" s="11"/>
      <c r="C40" s="45"/>
      <c r="D40" s="103"/>
      <c r="E40" s="459"/>
      <c r="F40" s="105">
        <f t="shared" si="2"/>
        <v>0</v>
      </c>
      <c r="I40" s="130"/>
    </row>
    <row r="41" spans="1:9" ht="51" customHeight="1">
      <c r="A41" s="39">
        <f>A39+1</f>
        <v>202</v>
      </c>
      <c r="B41" s="11" t="s">
        <v>47</v>
      </c>
      <c r="C41" s="45" t="s">
        <v>3</v>
      </c>
      <c r="D41" s="103">
        <f>(10.2+20.6+3.7+6.2)*0.25*0.5+3*3.25*0.25*0.7</f>
        <v>6.79375</v>
      </c>
      <c r="E41" s="81"/>
      <c r="F41" s="105">
        <f>D41*E41</f>
        <v>0</v>
      </c>
      <c r="I41" s="76"/>
    </row>
    <row r="42" spans="1:9" ht="13.5" customHeight="1">
      <c r="A42" s="39"/>
      <c r="B42" s="11"/>
      <c r="C42" s="45"/>
      <c r="D42" s="103"/>
      <c r="E42" s="459"/>
      <c r="F42" s="105">
        <f t="shared" si="2"/>
        <v>0</v>
      </c>
      <c r="I42" s="130"/>
    </row>
    <row r="43" spans="1:9" ht="49.5" customHeight="1">
      <c r="A43" s="39">
        <f>A41+1</f>
        <v>203</v>
      </c>
      <c r="B43" s="11" t="s">
        <v>48</v>
      </c>
      <c r="C43" s="45" t="s">
        <v>3</v>
      </c>
      <c r="D43" s="103">
        <f>0.25*0.25*6*15+0.25*0.25*3.5</f>
        <v>5.84375</v>
      </c>
      <c r="E43" s="81"/>
      <c r="F43" s="105">
        <f t="shared" si="2"/>
        <v>0</v>
      </c>
      <c r="I43" s="76"/>
    </row>
    <row r="44" spans="1:9" ht="13.5" customHeight="1">
      <c r="A44" s="39"/>
      <c r="B44" s="11"/>
      <c r="C44" s="45"/>
      <c r="D44" s="103"/>
      <c r="E44" s="459"/>
      <c r="F44" s="105"/>
      <c r="I44" s="130"/>
    </row>
    <row r="45" spans="1:9" ht="48.75" customHeight="1">
      <c r="A45" s="39">
        <f>A43+1</f>
        <v>204</v>
      </c>
      <c r="B45" s="122" t="s">
        <v>49</v>
      </c>
      <c r="C45" s="45" t="s">
        <v>3</v>
      </c>
      <c r="D45" s="103">
        <f>(10.2+20.6+3.7+6.2+3*3.25)*0.25*(0.25+0.35+0.2)+0.25*0.35*1.65</f>
        <v>10.234375000000002</v>
      </c>
      <c r="E45" s="81"/>
      <c r="F45" s="105">
        <f t="shared" si="2"/>
        <v>0</v>
      </c>
      <c r="I45" s="76"/>
    </row>
    <row r="46" spans="1:9" ht="14.25">
      <c r="A46" s="39"/>
      <c r="B46" s="11"/>
      <c r="C46" s="45"/>
      <c r="D46" s="103"/>
      <c r="E46" s="459"/>
      <c r="F46" s="105">
        <f t="shared" si="2"/>
        <v>0</v>
      </c>
      <c r="I46" s="130"/>
    </row>
    <row r="47" spans="1:9" ht="48">
      <c r="A47" s="39">
        <f>A45+1</f>
        <v>205</v>
      </c>
      <c r="B47" s="75" t="s">
        <v>83</v>
      </c>
      <c r="C47" s="45" t="s">
        <v>15</v>
      </c>
      <c r="D47" s="103">
        <v>11.65</v>
      </c>
      <c r="E47" s="81"/>
      <c r="F47" s="105">
        <f>D47*E47</f>
        <v>0</v>
      </c>
      <c r="I47" s="76"/>
    </row>
    <row r="48" spans="1:9" ht="14.25">
      <c r="A48" s="39"/>
      <c r="B48" s="11"/>
      <c r="C48" s="45"/>
      <c r="D48" s="103"/>
      <c r="E48" s="459"/>
      <c r="F48" s="105"/>
      <c r="I48" s="130"/>
    </row>
    <row r="49" spans="1:9" ht="52.5" customHeight="1">
      <c r="A49" s="39">
        <f>A47+1</f>
        <v>206</v>
      </c>
      <c r="B49" s="75" t="s">
        <v>29</v>
      </c>
      <c r="C49" s="45" t="s">
        <v>16</v>
      </c>
      <c r="D49" s="103">
        <v>22</v>
      </c>
      <c r="E49" s="81"/>
      <c r="F49" s="105">
        <f t="shared" si="2"/>
        <v>0</v>
      </c>
      <c r="I49" s="76"/>
    </row>
    <row r="50" spans="1:9" ht="14.25">
      <c r="A50" s="39"/>
      <c r="B50" s="75"/>
      <c r="C50" s="45"/>
      <c r="D50" s="103"/>
      <c r="E50" s="459"/>
      <c r="F50" s="105"/>
      <c r="I50" s="130"/>
    </row>
    <row r="51" spans="1:9" ht="36">
      <c r="A51" s="39">
        <f>A49+1</f>
        <v>207</v>
      </c>
      <c r="B51" s="75" t="s">
        <v>54</v>
      </c>
      <c r="C51" s="45" t="s">
        <v>15</v>
      </c>
      <c r="D51" s="103">
        <v>156.75</v>
      </c>
      <c r="E51" s="81"/>
      <c r="F51" s="105">
        <f>D51*E51</f>
        <v>0</v>
      </c>
      <c r="I51" s="76"/>
    </row>
    <row r="52" spans="1:9" ht="14.25">
      <c r="A52" s="39"/>
      <c r="B52" s="75"/>
      <c r="C52" s="45"/>
      <c r="D52" s="103"/>
      <c r="E52" s="463"/>
      <c r="F52" s="105"/>
      <c r="I52" s="104"/>
    </row>
    <row r="53" spans="1:9" ht="24.75" customHeight="1">
      <c r="A53" s="39">
        <f>A51+1</f>
        <v>208</v>
      </c>
      <c r="B53" s="75" t="s">
        <v>40</v>
      </c>
      <c r="C53" s="45" t="s">
        <v>15</v>
      </c>
      <c r="D53" s="103">
        <f>D21/0.63</f>
        <v>28.799999999999997</v>
      </c>
      <c r="E53" s="81"/>
      <c r="F53" s="105">
        <f>D53*E53</f>
        <v>0</v>
      </c>
      <c r="I53" s="76"/>
    </row>
    <row r="54" spans="1:9" s="49" customFormat="1" ht="12.75">
      <c r="A54" s="262"/>
      <c r="B54" s="11"/>
      <c r="C54" s="45"/>
      <c r="D54" s="89"/>
      <c r="E54" s="80"/>
      <c r="F54" s="52">
        <f>D54*E54</f>
        <v>0</v>
      </c>
      <c r="I54" s="80"/>
    </row>
    <row r="55" spans="1:9" s="50" customFormat="1" ht="12.75">
      <c r="A55" s="261"/>
      <c r="B55" s="55"/>
      <c r="C55" s="58"/>
      <c r="D55" s="93"/>
      <c r="E55" s="35" t="s">
        <v>2</v>
      </c>
      <c r="F55" s="53">
        <f>SUM(F39:F54)</f>
        <v>0</v>
      </c>
      <c r="I55" s="35"/>
    </row>
    <row r="56" spans="1:9" s="51" customFormat="1" ht="12.75">
      <c r="A56" s="263"/>
      <c r="B56" s="65"/>
      <c r="C56" s="62"/>
      <c r="D56" s="94"/>
      <c r="E56" s="66"/>
      <c r="F56" s="36"/>
      <c r="I56" s="66"/>
    </row>
    <row r="57" spans="1:9" s="51" customFormat="1" ht="12.75">
      <c r="A57" s="40">
        <v>300</v>
      </c>
      <c r="B57" s="12" t="s">
        <v>0</v>
      </c>
      <c r="C57" s="58"/>
      <c r="D57" s="93"/>
      <c r="E57" s="79"/>
      <c r="F57" s="59">
        <f>D57*E57</f>
        <v>0</v>
      </c>
      <c r="I57" s="79"/>
    </row>
    <row r="58" spans="1:9" s="51" customFormat="1" ht="12.75">
      <c r="A58" s="264"/>
      <c r="B58" s="10"/>
      <c r="C58" s="64"/>
      <c r="D58" s="89"/>
      <c r="E58" s="76"/>
      <c r="F58" s="52"/>
      <c r="I58" s="76"/>
    </row>
    <row r="59" spans="1:9" s="51" customFormat="1" ht="36">
      <c r="A59" s="39">
        <f>A57+1</f>
        <v>301</v>
      </c>
      <c r="B59" s="11" t="s">
        <v>25</v>
      </c>
      <c r="C59" s="64"/>
      <c r="D59" s="89"/>
      <c r="E59" s="76"/>
      <c r="F59" s="52">
        <f>D59*E59</f>
        <v>0</v>
      </c>
      <c r="I59" s="76"/>
    </row>
    <row r="60" spans="1:9" s="51" customFormat="1" ht="24">
      <c r="A60" s="39"/>
      <c r="B60" s="11" t="s">
        <v>26</v>
      </c>
      <c r="C60" s="64"/>
      <c r="D60" s="89"/>
      <c r="E60" s="76"/>
      <c r="F60" s="52"/>
      <c r="I60" s="76"/>
    </row>
    <row r="61" spans="1:9" s="51" customFormat="1" ht="12.75">
      <c r="A61" s="39"/>
      <c r="B61" s="11" t="s">
        <v>11</v>
      </c>
      <c r="C61" s="45" t="s">
        <v>12</v>
      </c>
      <c r="D61" s="89">
        <v>1100</v>
      </c>
      <c r="E61" s="81"/>
      <c r="F61" s="52">
        <f>D61*E61</f>
        <v>0</v>
      </c>
      <c r="I61" s="76"/>
    </row>
    <row r="62" spans="1:9" s="51" customFormat="1" ht="12.75">
      <c r="A62" s="39"/>
      <c r="B62" s="11" t="s">
        <v>30</v>
      </c>
      <c r="C62" s="45" t="s">
        <v>12</v>
      </c>
      <c r="D62" s="89">
        <v>2300</v>
      </c>
      <c r="E62" s="81"/>
      <c r="F62" s="52">
        <f>D62*E62</f>
        <v>0</v>
      </c>
      <c r="I62" s="76"/>
    </row>
    <row r="63" spans="1:9" s="51" customFormat="1" ht="12.75">
      <c r="A63" s="39"/>
      <c r="B63" s="11" t="s">
        <v>31</v>
      </c>
      <c r="C63" s="45" t="s">
        <v>12</v>
      </c>
      <c r="D63" s="89">
        <v>120</v>
      </c>
      <c r="E63" s="81"/>
      <c r="F63" s="52">
        <f>D63*E63</f>
        <v>0</v>
      </c>
      <c r="I63" s="76"/>
    </row>
    <row r="64" spans="1:9" s="51" customFormat="1" ht="12.75">
      <c r="A64" s="262"/>
      <c r="B64" s="11"/>
      <c r="C64" s="64"/>
      <c r="D64" s="89"/>
      <c r="E64" s="80"/>
      <c r="F64" s="52"/>
      <c r="I64" s="80"/>
    </row>
    <row r="65" spans="1:9" s="51" customFormat="1" ht="12.75">
      <c r="A65" s="261"/>
      <c r="B65" s="55"/>
      <c r="C65" s="58"/>
      <c r="D65" s="93"/>
      <c r="E65" s="34" t="s">
        <v>13</v>
      </c>
      <c r="F65" s="53">
        <f>SUM(F61:F64)</f>
        <v>0</v>
      </c>
      <c r="I65" s="34"/>
    </row>
    <row r="66" spans="1:9" s="8" customFormat="1" ht="14.25">
      <c r="A66" s="276"/>
      <c r="C66" s="101"/>
      <c r="D66" s="87"/>
      <c r="E66" s="82"/>
      <c r="F66" s="272"/>
      <c r="I66" s="82"/>
    </row>
    <row r="67" spans="1:9" s="8" customFormat="1" ht="14.25">
      <c r="A67" s="40">
        <v>400</v>
      </c>
      <c r="B67" s="12" t="s">
        <v>18</v>
      </c>
      <c r="C67" s="58"/>
      <c r="D67" s="93"/>
      <c r="E67" s="79"/>
      <c r="F67" s="59">
        <f>D67*E67</f>
        <v>0</v>
      </c>
      <c r="I67" s="79"/>
    </row>
    <row r="68" spans="1:9" s="4" customFormat="1" ht="14.25">
      <c r="A68" s="265"/>
      <c r="B68" s="10"/>
      <c r="C68" s="64"/>
      <c r="D68" s="89"/>
      <c r="E68" s="76"/>
      <c r="F68" s="52">
        <f>D68*E68</f>
        <v>0</v>
      </c>
      <c r="I68" s="76"/>
    </row>
    <row r="69" spans="1:9" s="4" customFormat="1" ht="72">
      <c r="A69" s="39">
        <f>A67+1</f>
        <v>401</v>
      </c>
      <c r="B69" s="11" t="s">
        <v>32</v>
      </c>
      <c r="C69" s="45" t="s">
        <v>12</v>
      </c>
      <c r="D69" s="103">
        <v>2450</v>
      </c>
      <c r="E69" s="463"/>
      <c r="F69" s="105">
        <f>D69*E69</f>
        <v>0</v>
      </c>
      <c r="I69" s="104"/>
    </row>
    <row r="70" spans="1:9" s="4" customFormat="1" ht="14.25">
      <c r="A70" s="39"/>
      <c r="B70" s="11"/>
      <c r="C70" s="45"/>
      <c r="D70" s="103"/>
      <c r="E70" s="463"/>
      <c r="F70" s="105"/>
      <c r="I70" s="104"/>
    </row>
    <row r="71" spans="1:12" s="4" customFormat="1" ht="96">
      <c r="A71" s="39">
        <f>A69+1</f>
        <v>402</v>
      </c>
      <c r="B71" s="11" t="s">
        <v>33</v>
      </c>
      <c r="C71" s="45" t="s">
        <v>12</v>
      </c>
      <c r="D71" s="103">
        <v>650</v>
      </c>
      <c r="E71" s="463"/>
      <c r="F71" s="105">
        <f>D71*E71</f>
        <v>0</v>
      </c>
      <c r="I71" s="104"/>
      <c r="L71" s="127"/>
    </row>
    <row r="72" spans="1:12" s="4" customFormat="1" ht="14.25">
      <c r="A72" s="39"/>
      <c r="B72" s="11"/>
      <c r="C72" s="45"/>
      <c r="D72" s="103"/>
      <c r="E72" s="463"/>
      <c r="F72" s="105"/>
      <c r="I72" s="104"/>
      <c r="L72" s="127"/>
    </row>
    <row r="73" spans="1:9" s="4" customFormat="1" ht="36">
      <c r="A73" s="39">
        <f>A71+1</f>
        <v>403</v>
      </c>
      <c r="B73" s="11" t="s">
        <v>39</v>
      </c>
      <c r="C73" s="45" t="s">
        <v>16</v>
      </c>
      <c r="D73" s="103">
        <v>22</v>
      </c>
      <c r="E73" s="81"/>
      <c r="F73" s="52">
        <f>D73*E73</f>
        <v>0</v>
      </c>
      <c r="I73" s="76"/>
    </row>
    <row r="74" spans="1:12" s="4" customFormat="1" ht="14.25">
      <c r="A74" s="39"/>
      <c r="B74" s="11"/>
      <c r="C74" s="45"/>
      <c r="D74" s="103"/>
      <c r="E74" s="104"/>
      <c r="F74" s="105"/>
      <c r="I74" s="104"/>
      <c r="L74" s="127"/>
    </row>
    <row r="75" spans="1:9" s="4" customFormat="1" ht="14.25">
      <c r="A75" s="264"/>
      <c r="B75" s="10" t="s">
        <v>9</v>
      </c>
      <c r="C75" s="64"/>
      <c r="D75" s="89"/>
      <c r="E75" s="76"/>
      <c r="F75" s="52">
        <f>D75*E75</f>
        <v>0</v>
      </c>
      <c r="I75" s="76"/>
    </row>
    <row r="76" spans="1:9" s="4" customFormat="1" ht="36">
      <c r="A76" s="264"/>
      <c r="B76" s="290" t="s">
        <v>19</v>
      </c>
      <c r="C76" s="64"/>
      <c r="D76" s="89"/>
      <c r="E76" s="76"/>
      <c r="F76" s="52">
        <f>D76*E76</f>
        <v>0</v>
      </c>
      <c r="I76" s="76"/>
    </row>
    <row r="77" spans="1:9" s="4" customFormat="1" ht="14.25">
      <c r="A77" s="39"/>
      <c r="B77" s="11"/>
      <c r="C77" s="45"/>
      <c r="D77" s="103"/>
      <c r="E77" s="104"/>
      <c r="F77" s="105"/>
      <c r="I77" s="104"/>
    </row>
    <row r="78" spans="1:9" s="4" customFormat="1" ht="15.75" customHeight="1">
      <c r="A78" s="258"/>
      <c r="B78" s="123"/>
      <c r="C78" s="128"/>
      <c r="D78" s="129"/>
      <c r="E78" s="124" t="s">
        <v>37</v>
      </c>
      <c r="F78" s="473">
        <f>SUM(F69:F77)</f>
        <v>0</v>
      </c>
      <c r="I78" s="124"/>
    </row>
    <row r="79" spans="1:9" s="4" customFormat="1" ht="14.25">
      <c r="A79" s="41"/>
      <c r="B79" s="77"/>
      <c r="C79" s="78"/>
      <c r="D79" s="95"/>
      <c r="E79" s="66"/>
      <c r="F79" s="88"/>
      <c r="I79" s="66"/>
    </row>
    <row r="80" spans="1:9" s="4" customFormat="1" ht="14.25">
      <c r="A80" s="40">
        <v>500</v>
      </c>
      <c r="B80" s="12" t="s">
        <v>34</v>
      </c>
      <c r="C80" s="58"/>
      <c r="D80" s="93"/>
      <c r="E80" s="79"/>
      <c r="F80" s="59">
        <f>D80*E80</f>
        <v>0</v>
      </c>
      <c r="I80" s="79"/>
    </row>
    <row r="81" spans="1:9" s="4" customFormat="1" ht="14.25">
      <c r="A81" s="264"/>
      <c r="B81" s="10"/>
      <c r="C81" s="64"/>
      <c r="D81" s="89"/>
      <c r="E81" s="76"/>
      <c r="F81" s="52"/>
      <c r="I81" s="76"/>
    </row>
    <row r="82" spans="1:10" s="4" customFormat="1" ht="120.75" customHeight="1">
      <c r="A82" s="39">
        <f>A80+1</f>
        <v>501</v>
      </c>
      <c r="B82" s="11" t="s">
        <v>35</v>
      </c>
      <c r="C82" s="45" t="s">
        <v>15</v>
      </c>
      <c r="D82" s="103">
        <f>160*1.1</f>
        <v>176</v>
      </c>
      <c r="E82" s="76"/>
      <c r="F82" s="105">
        <f>D82*E82</f>
        <v>0</v>
      </c>
      <c r="G82" s="126"/>
      <c r="H82" s="126"/>
      <c r="I82" s="76"/>
      <c r="J82" s="126"/>
    </row>
    <row r="83" spans="1:9" s="4" customFormat="1" ht="14.25">
      <c r="A83" s="39"/>
      <c r="B83" s="107"/>
      <c r="C83" s="108"/>
      <c r="D83" s="103"/>
      <c r="E83" s="104"/>
      <c r="F83" s="52"/>
      <c r="I83" s="104"/>
    </row>
    <row r="84" spans="1:9" s="4" customFormat="1" ht="48">
      <c r="A84" s="39">
        <f>A82+1</f>
        <v>502</v>
      </c>
      <c r="B84" s="107" t="s">
        <v>36</v>
      </c>
      <c r="C84" s="108" t="s">
        <v>84</v>
      </c>
      <c r="D84" s="103">
        <f>50.41*0.65</f>
        <v>32.7665</v>
      </c>
      <c r="E84" s="76"/>
      <c r="F84" s="52">
        <f>D84*E84</f>
        <v>0</v>
      </c>
      <c r="I84" s="76"/>
    </row>
    <row r="85" spans="1:9" s="4" customFormat="1" ht="14.25">
      <c r="A85" s="262"/>
      <c r="B85" s="11"/>
      <c r="C85" s="64"/>
      <c r="D85" s="89"/>
      <c r="E85" s="66"/>
      <c r="F85" s="105">
        <f>D85*E85</f>
        <v>0</v>
      </c>
      <c r="I85" s="80"/>
    </row>
    <row r="86" spans="1:9" s="4" customFormat="1" ht="14.25">
      <c r="A86" s="261"/>
      <c r="B86" s="55"/>
      <c r="C86" s="58"/>
      <c r="D86" s="93"/>
      <c r="E86" s="505" t="s">
        <v>38</v>
      </c>
      <c r="F86" s="53">
        <f>SUM(F82:F85)</f>
        <v>0</v>
      </c>
      <c r="I86" s="124"/>
    </row>
    <row r="87" spans="1:9" s="4" customFormat="1" ht="14.25">
      <c r="A87" s="41"/>
      <c r="B87" s="77"/>
      <c r="C87" s="78"/>
      <c r="D87" s="95"/>
      <c r="E87" s="66"/>
      <c r="F87" s="88"/>
      <c r="I87" s="66"/>
    </row>
    <row r="88" spans="1:9" s="146" customFormat="1" ht="12">
      <c r="A88" s="277">
        <v>600</v>
      </c>
      <c r="B88" s="289" t="s">
        <v>75</v>
      </c>
      <c r="C88" s="138"/>
      <c r="D88" s="144"/>
      <c r="E88" s="145"/>
      <c r="F88" s="144"/>
      <c r="I88" s="145"/>
    </row>
    <row r="89" spans="1:9" s="150" customFormat="1" ht="12">
      <c r="A89" s="278"/>
      <c r="B89" s="147"/>
      <c r="C89" s="139"/>
      <c r="D89" s="148"/>
      <c r="E89" s="149"/>
      <c r="F89" s="148"/>
      <c r="I89" s="149"/>
    </row>
    <row r="90" spans="1:9" s="154" customFormat="1" ht="84">
      <c r="A90" s="270">
        <f>A88+1</f>
        <v>601</v>
      </c>
      <c r="B90" s="162" t="s">
        <v>72</v>
      </c>
      <c r="C90" s="291" t="s">
        <v>17</v>
      </c>
      <c r="D90" s="164">
        <f>50.2</f>
        <v>50.2</v>
      </c>
      <c r="E90" s="464"/>
      <c r="F90" s="90">
        <f>E90*D90</f>
        <v>0</v>
      </c>
      <c r="I90" s="163"/>
    </row>
    <row r="91" spans="1:9" s="154" customFormat="1" ht="12">
      <c r="A91" s="270"/>
      <c r="B91" s="151"/>
      <c r="C91" s="291"/>
      <c r="D91" s="152"/>
      <c r="E91" s="187"/>
      <c r="F91" s="90"/>
      <c r="I91" s="114"/>
    </row>
    <row r="92" spans="1:9" s="154" customFormat="1" ht="72">
      <c r="A92" s="270">
        <f aca="true" t="shared" si="3" ref="A92:A102">A90+1</f>
        <v>602</v>
      </c>
      <c r="B92" s="162" t="s">
        <v>66</v>
      </c>
      <c r="C92" s="291" t="s">
        <v>17</v>
      </c>
      <c r="D92" s="164">
        <f>30+17.6</f>
        <v>47.6</v>
      </c>
      <c r="E92" s="464"/>
      <c r="F92" s="90">
        <f>E92*D92</f>
        <v>0</v>
      </c>
      <c r="I92" s="163"/>
    </row>
    <row r="93" spans="1:9" s="154" customFormat="1" ht="12">
      <c r="A93" s="270"/>
      <c r="B93" s="162"/>
      <c r="C93" s="291"/>
      <c r="D93" s="164"/>
      <c r="E93" s="464"/>
      <c r="F93" s="90"/>
      <c r="I93" s="163"/>
    </row>
    <row r="94" spans="1:9" s="135" customFormat="1" ht="48">
      <c r="A94" s="270">
        <f t="shared" si="3"/>
        <v>603</v>
      </c>
      <c r="B94" s="69" t="s">
        <v>85</v>
      </c>
      <c r="C94" s="78" t="s">
        <v>17</v>
      </c>
      <c r="D94" s="464">
        <f>16.7</f>
        <v>16.7</v>
      </c>
      <c r="E94" s="465"/>
      <c r="F94" s="94">
        <f>D94*E94</f>
        <v>0</v>
      </c>
      <c r="G94" s="216"/>
      <c r="H94" s="217"/>
      <c r="I94" s="465"/>
    </row>
    <row r="95" spans="1:9" s="134" customFormat="1" ht="12">
      <c r="A95" s="270"/>
      <c r="B95" s="218"/>
      <c r="C95" s="292"/>
      <c r="D95" s="223"/>
      <c r="E95" s="467"/>
      <c r="F95" s="273"/>
      <c r="G95" s="220"/>
      <c r="H95" s="181"/>
      <c r="I95" s="223"/>
    </row>
    <row r="96" spans="1:9" s="134" customFormat="1" ht="72">
      <c r="A96" s="270">
        <f t="shared" si="3"/>
        <v>604</v>
      </c>
      <c r="B96" s="10" t="s">
        <v>86</v>
      </c>
      <c r="C96" s="292" t="s">
        <v>17</v>
      </c>
      <c r="D96" s="163">
        <v>54</v>
      </c>
      <c r="E96" s="465"/>
      <c r="F96" s="273">
        <f>E96*D96</f>
        <v>0</v>
      </c>
      <c r="G96" s="220"/>
      <c r="H96" s="181"/>
      <c r="I96" s="252"/>
    </row>
    <row r="97" spans="1:9" s="134" customFormat="1" ht="12">
      <c r="A97" s="270"/>
      <c r="B97" s="218"/>
      <c r="C97" s="292"/>
      <c r="D97" s="114"/>
      <c r="E97" s="466"/>
      <c r="F97" s="273"/>
      <c r="G97" s="220"/>
      <c r="H97" s="181"/>
      <c r="I97" s="251"/>
    </row>
    <row r="98" spans="1:9" s="476" customFormat="1" ht="48">
      <c r="A98" s="270">
        <f t="shared" si="3"/>
        <v>605</v>
      </c>
      <c r="B98" s="474" t="s">
        <v>73</v>
      </c>
      <c r="C98" s="475" t="s">
        <v>16</v>
      </c>
      <c r="D98" s="472">
        <v>2</v>
      </c>
      <c r="E98" s="472"/>
      <c r="F98" s="472">
        <f>E98*D98</f>
        <v>0</v>
      </c>
      <c r="I98" s="472"/>
    </row>
    <row r="99" spans="1:9" s="476" customFormat="1" ht="12">
      <c r="A99" s="270"/>
      <c r="B99" s="474"/>
      <c r="C99" s="475"/>
      <c r="D99" s="472"/>
      <c r="E99" s="472"/>
      <c r="F99" s="472"/>
      <c r="I99" s="472"/>
    </row>
    <row r="100" spans="1:9" s="476" customFormat="1" ht="48">
      <c r="A100" s="270">
        <f t="shared" si="3"/>
        <v>606</v>
      </c>
      <c r="B100" s="477" t="s">
        <v>74</v>
      </c>
      <c r="C100" s="475" t="s">
        <v>16</v>
      </c>
      <c r="D100" s="471">
        <v>2</v>
      </c>
      <c r="E100" s="94"/>
      <c r="F100" s="472">
        <f>E100*D100</f>
        <v>0</v>
      </c>
      <c r="I100" s="94"/>
    </row>
    <row r="101" spans="1:9" s="241" customFormat="1" ht="12.75">
      <c r="A101" s="270"/>
      <c r="B101" s="242"/>
      <c r="C101" s="291"/>
      <c r="D101" s="141"/>
      <c r="E101" s="468"/>
      <c r="F101" s="141"/>
      <c r="I101" s="142"/>
    </row>
    <row r="102" spans="1:9" s="479" customFormat="1" ht="63.75">
      <c r="A102" s="270">
        <f t="shared" si="3"/>
        <v>607</v>
      </c>
      <c r="B102" s="478" t="s">
        <v>87</v>
      </c>
      <c r="C102" s="475" t="s">
        <v>16</v>
      </c>
      <c r="D102" s="253">
        <v>2</v>
      </c>
      <c r="E102" s="469"/>
      <c r="F102" s="253">
        <f>E102*D102</f>
        <v>0</v>
      </c>
      <c r="I102" s="469"/>
    </row>
    <row r="103" spans="1:9" s="154" customFormat="1" ht="60">
      <c r="A103" s="270"/>
      <c r="B103" s="480" t="s">
        <v>185</v>
      </c>
      <c r="C103" s="140"/>
      <c r="D103" s="152"/>
      <c r="E103" s="114"/>
      <c r="F103" s="153"/>
      <c r="I103" s="114"/>
    </row>
    <row r="104" spans="1:9" s="154" customFormat="1" ht="24">
      <c r="A104" s="279"/>
      <c r="B104" s="254" t="s">
        <v>88</v>
      </c>
      <c r="C104" s="143"/>
      <c r="D104" s="159"/>
      <c r="E104" s="159"/>
      <c r="F104" s="159"/>
      <c r="I104" s="159"/>
    </row>
    <row r="105" spans="1:9" s="154" customFormat="1" ht="12">
      <c r="A105" s="279"/>
      <c r="B105" s="158"/>
      <c r="C105" s="143"/>
      <c r="D105" s="159"/>
      <c r="E105" s="159"/>
      <c r="F105" s="159"/>
      <c r="I105" s="159"/>
    </row>
    <row r="106" spans="1:9" s="161" customFormat="1" ht="12">
      <c r="A106" s="280"/>
      <c r="B106" s="160"/>
      <c r="C106" s="138"/>
      <c r="D106" s="144"/>
      <c r="E106" s="287" t="s">
        <v>50</v>
      </c>
      <c r="F106" s="195">
        <f>SUM(F90:F105)</f>
        <v>0</v>
      </c>
      <c r="G106" s="146"/>
      <c r="I106" s="287"/>
    </row>
    <row r="107" spans="1:9" s="150" customFormat="1" ht="12">
      <c r="A107" s="281"/>
      <c r="B107" s="176"/>
      <c r="C107" s="139"/>
      <c r="D107" s="148"/>
      <c r="E107" s="177"/>
      <c r="F107" s="178"/>
      <c r="I107" s="177"/>
    </row>
    <row r="108" spans="1:9" s="170" customFormat="1" ht="24">
      <c r="A108" s="266">
        <v>700</v>
      </c>
      <c r="B108" s="288" t="s">
        <v>76</v>
      </c>
      <c r="C108" s="166"/>
      <c r="D108" s="168"/>
      <c r="E108" s="169"/>
      <c r="F108" s="168"/>
      <c r="I108" s="169"/>
    </row>
    <row r="109" spans="1:9" s="174" customFormat="1" ht="24">
      <c r="A109" s="282"/>
      <c r="B109" s="171"/>
      <c r="C109" s="167"/>
      <c r="D109" s="172"/>
      <c r="E109" s="173"/>
      <c r="F109" s="172"/>
      <c r="I109" s="173"/>
    </row>
    <row r="110" spans="1:9" s="161" customFormat="1" ht="36">
      <c r="A110" s="279">
        <f>A108+1</f>
        <v>701</v>
      </c>
      <c r="B110" s="180" t="s">
        <v>52</v>
      </c>
      <c r="C110" s="137" t="s">
        <v>51</v>
      </c>
      <c r="D110" s="179">
        <f>(53.35*5.5-3.34*2.8*2)*0.25-53.35*(0.25+0.5)*0.25</f>
        <v>58.677125000000004</v>
      </c>
      <c r="E110" s="239"/>
      <c r="F110" s="179">
        <f>E110*D110</f>
        <v>0</v>
      </c>
      <c r="I110" s="179"/>
    </row>
    <row r="111" spans="1:9" s="161" customFormat="1" ht="12">
      <c r="A111" s="279"/>
      <c r="B111" s="175"/>
      <c r="C111" s="140"/>
      <c r="D111" s="159"/>
      <c r="E111" s="148"/>
      <c r="F111" s="159"/>
      <c r="I111" s="159"/>
    </row>
    <row r="112" spans="1:9" s="181" customFormat="1" ht="168">
      <c r="A112" s="279">
        <f>A110+1</f>
        <v>702</v>
      </c>
      <c r="B112" s="75" t="s">
        <v>176</v>
      </c>
      <c r="C112" s="45" t="s">
        <v>53</v>
      </c>
      <c r="D112" s="183">
        <f>159.5+3.35*0.2*2+4.22*0.3</f>
        <v>162.106</v>
      </c>
      <c r="E112" s="469"/>
      <c r="F112" s="90">
        <f>D112*E112</f>
        <v>0</v>
      </c>
      <c r="I112" s="182"/>
    </row>
    <row r="113" spans="1:9" s="161" customFormat="1" ht="12">
      <c r="A113" s="279"/>
      <c r="B113" s="175"/>
      <c r="C113" s="140"/>
      <c r="D113" s="159"/>
      <c r="E113" s="148"/>
      <c r="F113" s="159"/>
      <c r="I113" s="159"/>
    </row>
    <row r="114" spans="1:9" s="161" customFormat="1" ht="144">
      <c r="A114" s="279">
        <f>A112+1</f>
        <v>703</v>
      </c>
      <c r="B114" s="180" t="s">
        <v>55</v>
      </c>
      <c r="C114" s="137" t="s">
        <v>53</v>
      </c>
      <c r="D114" s="179">
        <f>53.35*5.5-2*(3+3.34*2.8)</f>
        <v>268.721</v>
      </c>
      <c r="E114" s="239"/>
      <c r="F114" s="179">
        <f>E114*D114</f>
        <v>0</v>
      </c>
      <c r="I114" s="179"/>
    </row>
    <row r="115" spans="1:9" s="161" customFormat="1" ht="12">
      <c r="A115" s="279"/>
      <c r="B115" s="180"/>
      <c r="C115" s="137"/>
      <c r="D115" s="179"/>
      <c r="E115" s="179"/>
      <c r="F115" s="179"/>
      <c r="I115" s="179"/>
    </row>
    <row r="116" spans="1:9" s="196" customFormat="1" ht="24">
      <c r="A116" s="266"/>
      <c r="B116" s="192"/>
      <c r="C116" s="165"/>
      <c r="D116" s="193"/>
      <c r="E116" s="194" t="s">
        <v>57</v>
      </c>
      <c r="F116" s="195">
        <f>SUM(F110:F115)</f>
        <v>0</v>
      </c>
      <c r="I116" s="194"/>
    </row>
    <row r="117" spans="1:9" s="161" customFormat="1" ht="12">
      <c r="A117" s="279"/>
      <c r="B117" s="175"/>
      <c r="C117" s="140"/>
      <c r="D117" s="159"/>
      <c r="E117" s="159"/>
      <c r="F117" s="159"/>
      <c r="I117" s="159"/>
    </row>
    <row r="118" spans="1:9" s="486" customFormat="1" ht="12">
      <c r="A118" s="481">
        <v>800</v>
      </c>
      <c r="B118" s="482" t="s">
        <v>77</v>
      </c>
      <c r="C118" s="483"/>
      <c r="D118" s="484"/>
      <c r="E118" s="485"/>
      <c r="F118" s="484"/>
      <c r="I118" s="485"/>
    </row>
    <row r="119" spans="1:9" s="188" customFormat="1" ht="12">
      <c r="A119" s="41"/>
      <c r="B119" s="487"/>
      <c r="C119" s="184"/>
      <c r="D119" s="186"/>
      <c r="E119" s="187"/>
      <c r="F119" s="186"/>
      <c r="I119" s="187"/>
    </row>
    <row r="120" spans="1:9" s="150" customFormat="1" ht="150" customHeight="1">
      <c r="A120" s="281">
        <f>A118+1</f>
        <v>801</v>
      </c>
      <c r="B120" s="197" t="s">
        <v>58</v>
      </c>
      <c r="C120" s="488" t="s">
        <v>41</v>
      </c>
      <c r="D120" s="489">
        <f>173+51.7*0.15</f>
        <v>180.755</v>
      </c>
      <c r="E120" s="490"/>
      <c r="F120" s="239">
        <f>E120*D120</f>
        <v>0</v>
      </c>
      <c r="I120" s="490"/>
    </row>
    <row r="121" spans="1:9" s="150" customFormat="1" ht="12">
      <c r="A121" s="281"/>
      <c r="B121" s="189"/>
      <c r="C121" s="491"/>
      <c r="D121" s="492"/>
      <c r="E121" s="149"/>
      <c r="F121" s="493"/>
      <c r="I121" s="149"/>
    </row>
    <row r="122" spans="1:9" s="495" customFormat="1" ht="36">
      <c r="A122" s="281">
        <f>A120+1</f>
        <v>802</v>
      </c>
      <c r="B122" s="494" t="s">
        <v>59</v>
      </c>
      <c r="C122" s="488" t="s">
        <v>53</v>
      </c>
      <c r="D122" s="490">
        <f>D112</f>
        <v>162.106</v>
      </c>
      <c r="E122" s="469"/>
      <c r="F122" s="239">
        <f>E122*D122</f>
        <v>0</v>
      </c>
      <c r="I122" s="469"/>
    </row>
    <row r="123" spans="1:9" s="495" customFormat="1" ht="12">
      <c r="A123" s="281"/>
      <c r="B123" s="496"/>
      <c r="C123" s="207"/>
      <c r="D123" s="149"/>
      <c r="E123" s="470"/>
      <c r="F123" s="493"/>
      <c r="I123" s="470"/>
    </row>
    <row r="124" spans="1:9" s="495" customFormat="1" ht="24">
      <c r="A124" s="281">
        <f>A122+1</f>
        <v>803</v>
      </c>
      <c r="B124" s="494" t="s">
        <v>60</v>
      </c>
      <c r="C124" s="488" t="s">
        <v>53</v>
      </c>
      <c r="D124" s="490">
        <f>D122</f>
        <v>162.106</v>
      </c>
      <c r="E124" s="469"/>
      <c r="F124" s="239">
        <f>E124*D124</f>
        <v>0</v>
      </c>
      <c r="I124" s="469"/>
    </row>
    <row r="125" spans="1:9" s="495" customFormat="1" ht="12">
      <c r="A125" s="41"/>
      <c r="B125" s="496"/>
      <c r="C125" s="207"/>
      <c r="D125" s="149"/>
      <c r="E125" s="470"/>
      <c r="F125" s="148"/>
      <c r="I125" s="470"/>
    </row>
    <row r="126" spans="1:9" s="504" customFormat="1" ht="12">
      <c r="A126" s="497"/>
      <c r="B126" s="498"/>
      <c r="C126" s="499"/>
      <c r="D126" s="500"/>
      <c r="E126" s="501" t="s">
        <v>56</v>
      </c>
      <c r="F126" s="502">
        <f>SUM(F120:F125)</f>
        <v>0</v>
      </c>
      <c r="G126" s="503"/>
      <c r="I126" s="501"/>
    </row>
    <row r="127" spans="1:9" s="188" customFormat="1" ht="12">
      <c r="A127" s="284"/>
      <c r="B127" s="189"/>
      <c r="C127" s="184"/>
      <c r="D127" s="186"/>
      <c r="E127" s="304"/>
      <c r="F127" s="253"/>
      <c r="I127" s="304"/>
    </row>
    <row r="128" spans="1:9" s="226" customFormat="1" ht="12">
      <c r="A128" s="283">
        <v>900</v>
      </c>
      <c r="B128" s="286" t="s">
        <v>177</v>
      </c>
      <c r="C128" s="209"/>
      <c r="D128" s="210"/>
      <c r="E128" s="185"/>
      <c r="F128" s="212"/>
      <c r="G128" s="231"/>
      <c r="I128" s="185"/>
    </row>
    <row r="129" spans="1:9" s="191" customFormat="1" ht="12">
      <c r="A129" s="306"/>
      <c r="B129" s="175"/>
      <c r="C129" s="301"/>
      <c r="D129" s="152"/>
      <c r="E129" s="152"/>
      <c r="F129" s="302"/>
      <c r="I129" s="152"/>
    </row>
    <row r="130" spans="1:9" s="134" customFormat="1" ht="192">
      <c r="A130" s="39">
        <f>A128+1</f>
        <v>901</v>
      </c>
      <c r="B130" s="10" t="s">
        <v>96</v>
      </c>
      <c r="C130" s="45" t="s">
        <v>53</v>
      </c>
      <c r="D130" s="179">
        <f>D112</f>
        <v>162.106</v>
      </c>
      <c r="E130" s="469"/>
      <c r="F130" s="179">
        <f>E130*D130</f>
        <v>0</v>
      </c>
      <c r="I130" s="182"/>
    </row>
    <row r="131" spans="1:9" s="134" customFormat="1" ht="12">
      <c r="A131" s="307"/>
      <c r="B131" s="303"/>
      <c r="C131" s="132"/>
      <c r="D131" s="219"/>
      <c r="E131" s="114"/>
      <c r="F131" s="220"/>
      <c r="I131" s="114"/>
    </row>
    <row r="132" spans="1:9" s="226" customFormat="1" ht="12">
      <c r="A132" s="305"/>
      <c r="B132" s="224"/>
      <c r="C132" s="209"/>
      <c r="D132" s="225"/>
      <c r="E132" s="257" t="s">
        <v>97</v>
      </c>
      <c r="F132" s="256">
        <f>SUM(F130:F131)</f>
        <v>0</v>
      </c>
      <c r="I132" s="257"/>
    </row>
    <row r="133" spans="1:9" s="188" customFormat="1" ht="12">
      <c r="A133" s="284"/>
      <c r="B133" s="189"/>
      <c r="C133" s="184"/>
      <c r="D133" s="186"/>
      <c r="E133" s="177"/>
      <c r="F133" s="155"/>
      <c r="I133" s="177"/>
    </row>
    <row r="134" spans="1:9" s="161" customFormat="1" ht="12">
      <c r="A134" s="280">
        <v>1000</v>
      </c>
      <c r="B134" s="275" t="s">
        <v>78</v>
      </c>
      <c r="C134" s="199"/>
      <c r="D134" s="201"/>
      <c r="E134" s="144"/>
      <c r="F134" s="144"/>
      <c r="G134" s="146"/>
      <c r="I134" s="144"/>
    </row>
    <row r="135" spans="1:9" s="150" customFormat="1" ht="12">
      <c r="A135" s="281"/>
      <c r="B135" s="202"/>
      <c r="C135" s="184"/>
      <c r="D135" s="155"/>
      <c r="E135" s="148"/>
      <c r="F135" s="148"/>
      <c r="I135" s="148"/>
    </row>
    <row r="136" spans="1:4" s="161" customFormat="1" ht="108">
      <c r="A136" s="279">
        <f>A134+1</f>
        <v>1001</v>
      </c>
      <c r="B136" s="249" t="s">
        <v>179</v>
      </c>
      <c r="D136" s="203"/>
    </row>
    <row r="137" spans="1:9" s="150" customFormat="1" ht="12">
      <c r="A137" s="198"/>
      <c r="B137" s="197" t="s">
        <v>70</v>
      </c>
      <c r="C137" s="54" t="s">
        <v>16</v>
      </c>
      <c r="D137" s="164">
        <v>1</v>
      </c>
      <c r="E137" s="471"/>
      <c r="F137" s="90">
        <f>E137*D137</f>
        <v>0</v>
      </c>
      <c r="I137" s="90"/>
    </row>
    <row r="138" spans="1:9" s="150" customFormat="1" ht="12">
      <c r="A138" s="198"/>
      <c r="B138" s="189"/>
      <c r="C138" s="200"/>
      <c r="D138" s="157"/>
      <c r="E138" s="148"/>
      <c r="F138" s="159"/>
      <c r="I138" s="159"/>
    </row>
    <row r="139" spans="1:6" s="161" customFormat="1" ht="120">
      <c r="A139" s="279">
        <f>A136+1</f>
        <v>1002</v>
      </c>
      <c r="B139" s="238" t="s">
        <v>178</v>
      </c>
      <c r="D139" s="203"/>
      <c r="E139" s="150"/>
      <c r="F139" s="159"/>
    </row>
    <row r="140" spans="1:9" s="150" customFormat="1" ht="12">
      <c r="A140" s="279"/>
      <c r="B140" s="197" t="s">
        <v>71</v>
      </c>
      <c r="C140" s="54" t="s">
        <v>16</v>
      </c>
      <c r="D140" s="240">
        <v>2</v>
      </c>
      <c r="E140" s="239"/>
      <c r="F140" s="179">
        <f>E140*D140</f>
        <v>0</v>
      </c>
      <c r="I140" s="179"/>
    </row>
    <row r="141" spans="1:9" s="150" customFormat="1" ht="12">
      <c r="A141" s="279"/>
      <c r="B141" s="189"/>
      <c r="C141" s="200"/>
      <c r="D141" s="157"/>
      <c r="E141" s="159"/>
      <c r="F141" s="159"/>
      <c r="I141" s="159"/>
    </row>
    <row r="142" spans="1:9" s="161" customFormat="1" ht="12">
      <c r="A142" s="280"/>
      <c r="B142" s="204"/>
      <c r="C142" s="199"/>
      <c r="D142" s="201"/>
      <c r="E142" s="227" t="s">
        <v>61</v>
      </c>
      <c r="F142" s="228">
        <f>SUM(F136:F141)</f>
        <v>0</v>
      </c>
      <c r="G142" s="146"/>
      <c r="I142" s="227"/>
    </row>
    <row r="143" spans="1:9" s="150" customFormat="1" ht="12">
      <c r="A143" s="281"/>
      <c r="B143" s="229"/>
      <c r="C143" s="184"/>
      <c r="D143" s="155"/>
      <c r="E143" s="230"/>
      <c r="F143" s="148"/>
      <c r="I143" s="230"/>
    </row>
    <row r="144" spans="1:9" s="213" customFormat="1" ht="12">
      <c r="A144" s="283">
        <v>1100</v>
      </c>
      <c r="B144" s="286" t="s">
        <v>79</v>
      </c>
      <c r="C144" s="206"/>
      <c r="D144" s="210" t="s">
        <v>62</v>
      </c>
      <c r="E144" s="211"/>
      <c r="F144" s="212"/>
      <c r="G144" s="212"/>
      <c r="I144" s="211"/>
    </row>
    <row r="145" spans="1:9" s="217" customFormat="1" ht="12">
      <c r="A145" s="41"/>
      <c r="B145" s="214"/>
      <c r="C145" s="207"/>
      <c r="D145" s="215"/>
      <c r="E145" s="187"/>
      <c r="F145" s="216"/>
      <c r="G145" s="216"/>
      <c r="I145" s="187"/>
    </row>
    <row r="146" spans="1:9" s="134" customFormat="1" ht="24">
      <c r="A146" s="39">
        <f>A144+1</f>
        <v>1101</v>
      </c>
      <c r="B146" s="10" t="s">
        <v>68</v>
      </c>
      <c r="C146" s="132"/>
      <c r="D146" s="219"/>
      <c r="E146" s="114"/>
      <c r="F146" s="220"/>
      <c r="I146" s="114"/>
    </row>
    <row r="147" spans="1:9" s="134" customFormat="1" ht="12">
      <c r="A147" s="39"/>
      <c r="B147" s="250" t="s">
        <v>63</v>
      </c>
      <c r="C147" s="45" t="s">
        <v>53</v>
      </c>
      <c r="D147" s="247">
        <f>D114</f>
        <v>268.721</v>
      </c>
      <c r="E147" s="469"/>
      <c r="F147" s="248">
        <f>D147*E147</f>
        <v>0</v>
      </c>
      <c r="I147" s="182"/>
    </row>
    <row r="148" spans="1:9" s="134" customFormat="1" ht="12">
      <c r="A148" s="285"/>
      <c r="B148" s="218"/>
      <c r="C148" s="132"/>
      <c r="D148" s="221"/>
      <c r="E148" s="470"/>
      <c r="F148" s="220"/>
      <c r="I148" s="156"/>
    </row>
    <row r="149" spans="1:9" s="150" customFormat="1" ht="36">
      <c r="A149" s="39">
        <f>A146+1</f>
        <v>1102</v>
      </c>
      <c r="B149" s="246" t="s">
        <v>69</v>
      </c>
      <c r="C149" s="205" t="s">
        <v>53</v>
      </c>
      <c r="D149" s="182">
        <f>160</f>
        <v>160</v>
      </c>
      <c r="E149" s="469"/>
      <c r="F149" s="182">
        <f>E149*D149</f>
        <v>0</v>
      </c>
      <c r="G149" s="146"/>
      <c r="I149" s="182"/>
    </row>
    <row r="150" spans="1:9" s="150" customFormat="1" ht="12">
      <c r="A150" s="279"/>
      <c r="B150" s="222"/>
      <c r="C150" s="208"/>
      <c r="D150" s="156"/>
      <c r="E150" s="156"/>
      <c r="F150" s="156"/>
      <c r="G150" s="146"/>
      <c r="I150" s="156"/>
    </row>
    <row r="151" spans="1:9" s="226" customFormat="1" ht="12">
      <c r="A151" s="283"/>
      <c r="B151" s="224"/>
      <c r="C151" s="209"/>
      <c r="D151" s="225"/>
      <c r="E151" s="257" t="s">
        <v>64</v>
      </c>
      <c r="F151" s="256">
        <f>SUM(F146:F150)</f>
        <v>0</v>
      </c>
      <c r="I151" s="257"/>
    </row>
    <row r="152" spans="1:9" s="233" customFormat="1" ht="12">
      <c r="A152" s="41"/>
      <c r="B152" s="235"/>
      <c r="C152" s="207"/>
      <c r="D152" s="236"/>
      <c r="E152" s="237"/>
      <c r="F152" s="216"/>
      <c r="I152" s="237"/>
    </row>
    <row r="153" spans="1:9" s="226" customFormat="1" ht="12">
      <c r="A153" s="283">
        <v>1200</v>
      </c>
      <c r="B153" s="286" t="s">
        <v>80</v>
      </c>
      <c r="C153" s="209"/>
      <c r="D153" s="210"/>
      <c r="E153" s="185"/>
      <c r="F153" s="212"/>
      <c r="G153" s="231"/>
      <c r="I153" s="185"/>
    </row>
    <row r="154" spans="1:9" s="233" customFormat="1" ht="12">
      <c r="A154" s="41"/>
      <c r="B154" s="214"/>
      <c r="C154" s="207"/>
      <c r="D154" s="215"/>
      <c r="E154" s="187"/>
      <c r="F154" s="216"/>
      <c r="G154" s="232"/>
      <c r="I154" s="187"/>
    </row>
    <row r="155" spans="1:9" s="134" customFormat="1" ht="120">
      <c r="A155" s="279">
        <f>A153+1</f>
        <v>1201</v>
      </c>
      <c r="B155" s="244" t="s">
        <v>67</v>
      </c>
      <c r="C155" s="54" t="s">
        <v>53</v>
      </c>
      <c r="D155" s="245">
        <f>160</f>
        <v>160</v>
      </c>
      <c r="E155" s="472"/>
      <c r="F155" s="164">
        <f>D155*E155</f>
        <v>0</v>
      </c>
      <c r="I155" s="164"/>
    </row>
    <row r="156" spans="1:9" s="150" customFormat="1" ht="12">
      <c r="A156" s="279"/>
      <c r="B156" s="234"/>
      <c r="C156" s="200"/>
      <c r="D156" s="190"/>
      <c r="E156" s="157"/>
      <c r="F156" s="157"/>
      <c r="G156" s="146"/>
      <c r="I156" s="157"/>
    </row>
    <row r="157" spans="1:9" s="226" customFormat="1" ht="12">
      <c r="A157" s="283"/>
      <c r="B157" s="224"/>
      <c r="C157" s="209"/>
      <c r="D157" s="225"/>
      <c r="E157" s="257" t="s">
        <v>65</v>
      </c>
      <c r="F157" s="256">
        <f>SUM(F155:F156)</f>
        <v>0</v>
      </c>
      <c r="I157" s="257"/>
    </row>
    <row r="158" spans="1:9" s="233" customFormat="1" ht="12">
      <c r="A158" s="41"/>
      <c r="B158" s="235"/>
      <c r="C158" s="207"/>
      <c r="D158" s="236"/>
      <c r="E158" s="237"/>
      <c r="F158" s="216"/>
      <c r="I158" s="237"/>
    </row>
    <row r="159" spans="1:9" s="4" customFormat="1" ht="14.25">
      <c r="A159" s="267"/>
      <c r="B159" s="65"/>
      <c r="C159" s="62"/>
      <c r="D159" s="94"/>
      <c r="E159" s="66"/>
      <c r="F159" s="36"/>
      <c r="I159" s="66"/>
    </row>
    <row r="160" spans="1:10" ht="14.25">
      <c r="A160" s="39"/>
      <c r="B160" s="13"/>
      <c r="C160" s="16"/>
      <c r="D160" s="97"/>
      <c r="E160" s="21"/>
      <c r="F160" s="89"/>
      <c r="I160" s="21"/>
      <c r="J160" s="3"/>
    </row>
    <row r="161" spans="1:9" s="6" customFormat="1" ht="14.25">
      <c r="A161" s="258"/>
      <c r="B161" s="14" t="s">
        <v>14</v>
      </c>
      <c r="C161" s="19"/>
      <c r="D161" s="98"/>
      <c r="E161" s="24"/>
      <c r="F161" s="37"/>
      <c r="I161" s="24"/>
    </row>
    <row r="162" spans="1:9" s="3" customFormat="1" ht="14.25">
      <c r="A162" s="39"/>
      <c r="B162" s="68"/>
      <c r="C162" s="16"/>
      <c r="D162" s="97"/>
      <c r="E162" s="21"/>
      <c r="F162" s="89"/>
      <c r="I162" s="21"/>
    </row>
    <row r="163" spans="1:9" s="3" customFormat="1" ht="14.25">
      <c r="A163" s="67">
        <f>A15</f>
        <v>100</v>
      </c>
      <c r="B163" s="71" t="str">
        <f>B15</f>
        <v> ZEMLJANI RADOVI:</v>
      </c>
      <c r="C163" s="16"/>
      <c r="D163" s="97"/>
      <c r="E163" s="21"/>
      <c r="F163" s="89">
        <f>F35</f>
        <v>0</v>
      </c>
      <c r="I163" s="21"/>
    </row>
    <row r="164" spans="1:9" s="3" customFormat="1" ht="14.25">
      <c r="A164" s="67">
        <f>A37</f>
        <v>200</v>
      </c>
      <c r="B164" s="72" t="str">
        <f>B37</f>
        <v>BETONSKI I ARMIRANO BETONSKI RADOVI:</v>
      </c>
      <c r="C164" s="16"/>
      <c r="D164" s="97"/>
      <c r="E164" s="21"/>
      <c r="F164" s="89">
        <f>F55</f>
        <v>0</v>
      </c>
      <c r="I164" s="21"/>
    </row>
    <row r="165" spans="1:9" ht="14.25">
      <c r="A165" s="67">
        <f>A57</f>
        <v>300</v>
      </c>
      <c r="B165" s="73" t="str">
        <f>B57</f>
        <v> ARMIRAČKI RADOVI:</v>
      </c>
      <c r="C165" s="16"/>
      <c r="D165" s="97"/>
      <c r="E165" s="21"/>
      <c r="F165" s="125">
        <f>F65</f>
        <v>0</v>
      </c>
      <c r="I165" s="21"/>
    </row>
    <row r="166" spans="1:9" ht="14.25">
      <c r="A166" s="67">
        <f>A67</f>
        <v>400</v>
      </c>
      <c r="B166" s="73" t="str">
        <f>B67</f>
        <v> BRAVARSKI RADOVI:</v>
      </c>
      <c r="C166" s="16"/>
      <c r="D166" s="97"/>
      <c r="E166" s="21"/>
      <c r="F166" s="125">
        <f>F78</f>
        <v>0</v>
      </c>
      <c r="I166" s="21"/>
    </row>
    <row r="167" spans="1:9" ht="14.25">
      <c r="A167" s="67">
        <f>A80</f>
        <v>500</v>
      </c>
      <c r="B167" s="73" t="str">
        <f>B80</f>
        <v>KROVOPOKRIVAČKI RADOVI</v>
      </c>
      <c r="C167" s="16"/>
      <c r="D167" s="97"/>
      <c r="E167" s="21"/>
      <c r="F167" s="125">
        <f>F86</f>
        <v>0</v>
      </c>
      <c r="I167" s="21"/>
    </row>
    <row r="168" spans="1:9" ht="14.25">
      <c r="A168" s="67">
        <f>A88</f>
        <v>600</v>
      </c>
      <c r="B168" s="73" t="str">
        <f>B88</f>
        <v> LIMARSKI  RADOVI</v>
      </c>
      <c r="C168" s="16"/>
      <c r="D168" s="97"/>
      <c r="E168" s="21"/>
      <c r="F168" s="125">
        <f>F106</f>
        <v>0</v>
      </c>
      <c r="I168" s="21"/>
    </row>
    <row r="169" spans="1:9" ht="14.25">
      <c r="A169" s="67">
        <f>A108</f>
        <v>700</v>
      </c>
      <c r="B169" s="73" t="str">
        <f>B108</f>
        <v>ZIDARSKI RADOVI</v>
      </c>
      <c r="C169" s="16"/>
      <c r="D169" s="97"/>
      <c r="E169" s="21"/>
      <c r="F169" s="125">
        <f>F116</f>
        <v>0</v>
      </c>
      <c r="I169" s="21"/>
    </row>
    <row r="170" spans="1:9" ht="14.25">
      <c r="A170" s="67">
        <f>A118</f>
        <v>800</v>
      </c>
      <c r="B170" s="73" t="str">
        <f>B118</f>
        <v>IZOLATERSKI   RADOVI</v>
      </c>
      <c r="C170" s="16"/>
      <c r="D170" s="97"/>
      <c r="E170" s="21"/>
      <c r="F170" s="125">
        <f>F126</f>
        <v>0</v>
      </c>
      <c r="I170" s="21"/>
    </row>
    <row r="171" spans="1:9" ht="14.25">
      <c r="A171" s="67">
        <f>A128</f>
        <v>900</v>
      </c>
      <c r="B171" s="73" t="str">
        <f>B128</f>
        <v>PODOPOLAGAČKI RADOVI</v>
      </c>
      <c r="C171" s="16"/>
      <c r="D171" s="97"/>
      <c r="E171" s="21"/>
      <c r="F171" s="125">
        <f>F132</f>
        <v>0</v>
      </c>
      <c r="I171" s="21"/>
    </row>
    <row r="172" spans="1:9" ht="14.25">
      <c r="A172" s="67">
        <f>A134</f>
        <v>1000</v>
      </c>
      <c r="B172" s="73" t="str">
        <f>B134</f>
        <v>STOLARSKI RADOVI</v>
      </c>
      <c r="C172" s="16"/>
      <c r="D172" s="97"/>
      <c r="E172" s="21"/>
      <c r="F172" s="125">
        <f>F142</f>
        <v>0</v>
      </c>
      <c r="I172" s="21"/>
    </row>
    <row r="173" spans="1:9" ht="14.25">
      <c r="A173" s="67">
        <f>A144</f>
        <v>1100</v>
      </c>
      <c r="B173" s="73" t="str">
        <f>B144</f>
        <v>MOLERSKO-FARBARSKI RADOVI </v>
      </c>
      <c r="C173" s="16"/>
      <c r="D173" s="97"/>
      <c r="E173" s="21"/>
      <c r="F173" s="125">
        <f>F151</f>
        <v>0</v>
      </c>
      <c r="I173" s="21"/>
    </row>
    <row r="174" spans="1:9" ht="14.25">
      <c r="A174" s="67">
        <f>A153</f>
        <v>1200</v>
      </c>
      <c r="B174" s="73" t="str">
        <f>B153</f>
        <v>GIPSARSKI RADOVI</v>
      </c>
      <c r="C174" s="16"/>
      <c r="D174" s="97"/>
      <c r="E174" s="21"/>
      <c r="F174" s="125">
        <f>F157</f>
        <v>0</v>
      </c>
      <c r="I174" s="21"/>
    </row>
    <row r="175" spans="1:9" ht="14.25">
      <c r="A175" s="39"/>
      <c r="B175" s="68"/>
      <c r="C175" s="16"/>
      <c r="D175" s="31"/>
      <c r="E175" s="21"/>
      <c r="F175" s="102"/>
      <c r="I175" s="21"/>
    </row>
    <row r="176" spans="1:9" s="29" customFormat="1" ht="15">
      <c r="A176" s="268"/>
      <c r="B176" s="28" t="s">
        <v>6</v>
      </c>
      <c r="C176" s="27"/>
      <c r="D176" s="28"/>
      <c r="E176" s="84"/>
      <c r="F176" s="70">
        <f>SUM(F163:F175)</f>
        <v>0</v>
      </c>
      <c r="I176" s="84"/>
    </row>
    <row r="177" spans="1:9" s="42" customFormat="1" ht="14.25">
      <c r="A177" s="39"/>
      <c r="B177" s="68" t="s">
        <v>4</v>
      </c>
      <c r="C177" s="18"/>
      <c r="D177" s="38"/>
      <c r="E177" s="25"/>
      <c r="F177" s="85">
        <f>F176*0.2</f>
        <v>0</v>
      </c>
      <c r="I177" s="25"/>
    </row>
    <row r="178" spans="1:9" s="3" customFormat="1" ht="14.25">
      <c r="A178" s="39"/>
      <c r="B178" s="69"/>
      <c r="C178" s="16"/>
      <c r="D178" s="31"/>
      <c r="E178" s="21"/>
      <c r="F178" s="85"/>
      <c r="I178" s="21"/>
    </row>
    <row r="179" spans="1:9" s="7" customFormat="1" ht="15">
      <c r="A179" s="269"/>
      <c r="B179" s="109" t="s">
        <v>7</v>
      </c>
      <c r="C179" s="110"/>
      <c r="D179" s="111"/>
      <c r="E179" s="83"/>
      <c r="F179" s="111">
        <f>SUM(F176:F178)</f>
        <v>0</v>
      </c>
      <c r="I179" s="83"/>
    </row>
    <row r="180" spans="1:9" s="3" customFormat="1" ht="14.25">
      <c r="A180" s="39"/>
      <c r="B180" s="69"/>
      <c r="C180" s="16"/>
      <c r="D180" s="31"/>
      <c r="E180" s="21"/>
      <c r="F180" s="85"/>
      <c r="I180" s="21"/>
    </row>
    <row r="181" spans="1:9" s="3" customFormat="1" ht="14.25">
      <c r="A181" s="39"/>
      <c r="B181" s="69" t="s">
        <v>175</v>
      </c>
      <c r="C181" s="113"/>
      <c r="D181" s="96"/>
      <c r="E181" s="114"/>
      <c r="F181" s="115"/>
      <c r="I181" s="114"/>
    </row>
    <row r="182" spans="1:9" s="3" customFormat="1" ht="14.25">
      <c r="A182" s="39"/>
      <c r="B182" s="112"/>
      <c r="C182" s="113"/>
      <c r="D182" s="96"/>
      <c r="E182" s="114"/>
      <c r="F182" s="115"/>
      <c r="I182" s="114"/>
    </row>
    <row r="183" spans="1:9" s="3" customFormat="1" ht="14.25">
      <c r="A183" s="39"/>
      <c r="B183" s="69" t="s">
        <v>21</v>
      </c>
      <c r="C183" s="113"/>
      <c r="D183" s="96"/>
      <c r="E183" s="114"/>
      <c r="F183" s="115"/>
      <c r="I183" s="114"/>
    </row>
    <row r="184" spans="1:9" s="3" customFormat="1" ht="14.25">
      <c r="A184" s="39"/>
      <c r="B184" s="69" t="s">
        <v>187</v>
      </c>
      <c r="C184" s="113"/>
      <c r="D184" s="96"/>
      <c r="E184" s="114"/>
      <c r="F184" s="115"/>
      <c r="I184" s="114"/>
    </row>
    <row r="185" spans="1:9" ht="14.25">
      <c r="A185" s="39"/>
      <c r="B185" s="255" t="s">
        <v>22</v>
      </c>
      <c r="C185" s="116"/>
      <c r="D185" s="117"/>
      <c r="E185" s="114"/>
      <c r="F185" s="115"/>
      <c r="I185" s="114"/>
    </row>
    <row r="186" spans="1:9" ht="14.25">
      <c r="A186" s="39"/>
      <c r="B186" s="255" t="s">
        <v>188</v>
      </c>
      <c r="C186" s="116"/>
      <c r="D186" s="117"/>
      <c r="E186" s="114"/>
      <c r="F186" s="115"/>
      <c r="I186" s="114"/>
    </row>
    <row r="187" spans="1:9" ht="14.25">
      <c r="A187" s="39"/>
      <c r="B187" s="118"/>
      <c r="C187" s="113"/>
      <c r="D187" s="119"/>
      <c r="E187" s="114"/>
      <c r="F187" s="115"/>
      <c r="I187" s="114"/>
    </row>
    <row r="188" spans="1:9" ht="14.25">
      <c r="A188" s="39"/>
      <c r="B188" s="13" t="s">
        <v>184</v>
      </c>
      <c r="C188" s="113"/>
      <c r="D188" s="120"/>
      <c r="E188" s="114"/>
      <c r="F188" s="115"/>
      <c r="I188" s="114"/>
    </row>
    <row r="189" spans="1:9" ht="14.25">
      <c r="A189" s="39"/>
      <c r="B189" s="118"/>
      <c r="C189" s="113"/>
      <c r="D189" s="120"/>
      <c r="E189" s="114"/>
      <c r="F189" s="115"/>
      <c r="I189" s="114"/>
    </row>
    <row r="190" spans="1:9" ht="14.25">
      <c r="A190" s="39"/>
      <c r="C190" s="16"/>
      <c r="D190" s="31"/>
      <c r="E190" s="21"/>
      <c r="F190" s="85"/>
      <c r="I190" s="21"/>
    </row>
    <row r="191" spans="1:9" ht="14.25">
      <c r="A191" s="39"/>
      <c r="B191" s="74" t="s">
        <v>5</v>
      </c>
      <c r="D191" s="99"/>
      <c r="E191" s="21"/>
      <c r="F191" s="85"/>
      <c r="I191" s="21"/>
    </row>
    <row r="192" spans="1:9" ht="14.25">
      <c r="A192" s="39"/>
      <c r="D192" s="100"/>
      <c r="E192" s="21"/>
      <c r="F192" s="85"/>
      <c r="I192" s="21"/>
    </row>
    <row r="193" spans="1:9" ht="14.25">
      <c r="A193" s="39"/>
      <c r="D193" s="100"/>
      <c r="E193" s="21"/>
      <c r="F193" s="85"/>
      <c r="I193" s="21"/>
    </row>
    <row r="194" spans="1:9" ht="14.25">
      <c r="A194" s="39"/>
      <c r="D194" s="100"/>
      <c r="E194" s="21"/>
      <c r="F194" s="85"/>
      <c r="I194" s="21"/>
    </row>
    <row r="195" spans="1:9" ht="14.25">
      <c r="A195" s="39"/>
      <c r="D195" s="100"/>
      <c r="E195" s="21"/>
      <c r="F195" s="85"/>
      <c r="I195" s="21"/>
    </row>
    <row r="196" ht="14.25">
      <c r="A196" s="39"/>
    </row>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sheetData>
  <sheetProtection/>
  <mergeCells count="3">
    <mergeCell ref="B7:E7"/>
    <mergeCell ref="B11:E11"/>
    <mergeCell ref="B9:E9"/>
  </mergeCells>
  <printOptions horizontalCentered="1"/>
  <pageMargins left="0.9055118110236221" right="0.31496062992125984" top="0.35433070866141736" bottom="0" header="0.35433070866141736" footer="0"/>
  <pageSetup firstPageNumber="1" useFirstPageNumber="1" horizontalDpi="600" verticalDpi="600" orientation="portrait" paperSize="9" scale="99" r:id="rId3"/>
  <headerFooter alignWithMargins="0">
    <oddFooter>&amp;C&amp;"Arial,Regular"strana &amp;P&amp;R&amp;"Arial,Regular"spomen kuća RANKA ŽERAVICE</oddFooter>
  </headerFooter>
  <rowBreaks count="6" manualBreakCount="6">
    <brk id="35" max="255" man="1"/>
    <brk id="65" max="255" man="1"/>
    <brk id="86" max="255" man="1"/>
    <brk id="106" max="255" man="1"/>
    <brk id="116" max="255" man="1"/>
    <brk id="159" max="255" man="1"/>
  </rowBreaks>
  <legacyDrawing r:id="rId2"/>
</worksheet>
</file>

<file path=xl/worksheets/sheet2.xml><?xml version="1.0" encoding="utf-8"?>
<worksheet xmlns="http://schemas.openxmlformats.org/spreadsheetml/2006/main" xmlns:r="http://schemas.openxmlformats.org/officeDocument/2006/relationships">
  <dimension ref="A1:P75"/>
  <sheetViews>
    <sheetView view="pageBreakPreview" zoomScaleSheetLayoutView="100" workbookViewId="0" topLeftCell="A58">
      <selection activeCell="S55" sqref="S55"/>
    </sheetView>
  </sheetViews>
  <sheetFormatPr defaultColWidth="9.00390625" defaultRowHeight="12.75"/>
  <cols>
    <col min="1" max="1" width="5.625" style="379" customWidth="1"/>
    <col min="2" max="2" width="62.625" style="309" customWidth="1"/>
    <col min="3" max="3" width="7.375" style="507" customWidth="1"/>
    <col min="4" max="4" width="5.875" style="338" bestFit="1" customWidth="1"/>
    <col min="5" max="5" width="11.875" style="310" bestFit="1" customWidth="1"/>
    <col min="6" max="6" width="13.625" style="310" bestFit="1" customWidth="1"/>
    <col min="7" max="8" width="10.625" style="0" hidden="1" customWidth="1"/>
    <col min="9" max="9" width="13.625" style="311" hidden="1" customWidth="1"/>
    <col min="10" max="16" width="10.625" style="0" hidden="1" customWidth="1"/>
    <col min="17" max="19" width="10.625" style="0" customWidth="1"/>
  </cols>
  <sheetData>
    <row r="1" spans="1:6" s="1" customFormat="1" ht="15">
      <c r="A1" s="259"/>
      <c r="B1" s="300" t="s">
        <v>95</v>
      </c>
      <c r="C1" s="506"/>
      <c r="D1" s="519"/>
      <c r="E1" s="20"/>
      <c r="F1" s="85"/>
    </row>
    <row r="2" spans="1:6" s="1" customFormat="1" ht="15">
      <c r="A2" s="259"/>
      <c r="B2" s="300"/>
      <c r="C2" s="506"/>
      <c r="D2" s="519"/>
      <c r="E2" s="20"/>
      <c r="F2" s="85"/>
    </row>
    <row r="3" spans="1:13" ht="12.75">
      <c r="A3" s="308" t="s">
        <v>180</v>
      </c>
      <c r="I3" s="311" t="s">
        <v>98</v>
      </c>
      <c r="K3" s="312" t="s">
        <v>99</v>
      </c>
      <c r="L3" s="313">
        <v>1000</v>
      </c>
      <c r="M3" t="s">
        <v>100</v>
      </c>
    </row>
    <row r="4" spans="1:12" ht="12.75">
      <c r="A4" s="308"/>
      <c r="K4" s="312"/>
      <c r="L4" s="313"/>
    </row>
    <row r="5" spans="1:6" ht="12.75">
      <c r="A5" s="314" t="s">
        <v>89</v>
      </c>
      <c r="B5" s="315" t="s">
        <v>90</v>
      </c>
      <c r="C5" s="508" t="s">
        <v>91</v>
      </c>
      <c r="D5" s="520" t="s">
        <v>92</v>
      </c>
      <c r="E5" s="316" t="s">
        <v>93</v>
      </c>
      <c r="F5" s="316" t="s">
        <v>94</v>
      </c>
    </row>
    <row r="6" spans="1:6" ht="12.75">
      <c r="A6" s="317"/>
      <c r="B6" s="318"/>
      <c r="C6" s="509"/>
      <c r="D6" s="521"/>
      <c r="E6" s="319"/>
      <c r="F6" s="319"/>
    </row>
    <row r="7" spans="1:6" ht="12.75">
      <c r="A7" s="317"/>
      <c r="B7" s="318"/>
      <c r="C7" s="509"/>
      <c r="D7" s="521"/>
      <c r="E7" s="319"/>
      <c r="F7" s="319"/>
    </row>
    <row r="8" spans="1:9" s="384" customFormat="1" ht="12.75">
      <c r="A8" s="450" t="s">
        <v>101</v>
      </c>
      <c r="B8" s="451" t="s">
        <v>102</v>
      </c>
      <c r="C8" s="510"/>
      <c r="D8" s="522"/>
      <c r="E8" s="452"/>
      <c r="F8" s="452"/>
      <c r="I8" s="449"/>
    </row>
    <row r="9" spans="1:6" ht="12.75">
      <c r="A9" s="320"/>
      <c r="B9" s="321"/>
      <c r="C9" s="509"/>
      <c r="D9" s="521"/>
      <c r="E9" s="319"/>
      <c r="F9" s="319"/>
    </row>
    <row r="10" spans="1:13" s="326" customFormat="1" ht="38.25">
      <c r="A10" s="322" t="s">
        <v>103</v>
      </c>
      <c r="B10" s="323" t="s">
        <v>104</v>
      </c>
      <c r="C10" s="407" t="s">
        <v>105</v>
      </c>
      <c r="D10" s="324">
        <v>1</v>
      </c>
      <c r="E10" s="325"/>
      <c r="F10" s="325"/>
      <c r="I10" s="327">
        <v>250000</v>
      </c>
      <c r="J10" s="326">
        <f>+I10*D10</f>
        <v>250000</v>
      </c>
      <c r="K10" s="326">
        <v>0</v>
      </c>
      <c r="L10" s="326">
        <f>+K10*L$3</f>
        <v>0</v>
      </c>
      <c r="M10" s="326">
        <f>+L10*D10</f>
        <v>0</v>
      </c>
    </row>
    <row r="11" spans="1:13" ht="25.5">
      <c r="A11" s="328" t="s">
        <v>106</v>
      </c>
      <c r="B11" s="329" t="s">
        <v>107</v>
      </c>
      <c r="C11" s="511" t="s">
        <v>186</v>
      </c>
      <c r="D11" s="516">
        <v>8</v>
      </c>
      <c r="E11" s="330"/>
      <c r="F11" s="330"/>
      <c r="G11" s="330"/>
      <c r="H11" s="331"/>
      <c r="I11" s="243"/>
      <c r="J11" s="310"/>
      <c r="K11">
        <v>2</v>
      </c>
      <c r="L11">
        <f>+K11*L$3</f>
        <v>2000</v>
      </c>
      <c r="M11">
        <f>+L11*D11</f>
        <v>16000</v>
      </c>
    </row>
    <row r="12" spans="1:13" ht="25.5">
      <c r="A12" s="332" t="s">
        <v>108</v>
      </c>
      <c r="B12" s="333" t="s">
        <v>109</v>
      </c>
      <c r="C12" s="407"/>
      <c r="D12" s="523"/>
      <c r="E12" s="335"/>
      <c r="F12" s="335"/>
      <c r="G12" s="334"/>
      <c r="H12" s="311"/>
      <c r="J12" s="311"/>
      <c r="K12" s="311"/>
      <c r="L12" s="311"/>
      <c r="M12" s="311"/>
    </row>
    <row r="13" spans="1:13" ht="14.25">
      <c r="A13" s="336"/>
      <c r="B13" s="337" t="s">
        <v>110</v>
      </c>
      <c r="C13" s="507" t="s">
        <v>17</v>
      </c>
      <c r="D13" s="338">
        <v>14</v>
      </c>
      <c r="E13" s="330"/>
      <c r="F13" s="330"/>
      <c r="G13" s="339"/>
      <c r="H13" s="339"/>
      <c r="I13" s="340">
        <v>260</v>
      </c>
      <c r="J13" s="339">
        <f>+I13*D13</f>
        <v>3640</v>
      </c>
      <c r="K13" s="339">
        <v>0.3</v>
      </c>
      <c r="L13" s="339">
        <f>+K13*L$3</f>
        <v>300</v>
      </c>
      <c r="M13" s="339">
        <f>+L13*D13</f>
        <v>4200</v>
      </c>
    </row>
    <row r="14" spans="1:13" s="326" customFormat="1" ht="25.5">
      <c r="A14" s="322" t="s">
        <v>111</v>
      </c>
      <c r="B14" s="323" t="s">
        <v>112</v>
      </c>
      <c r="C14" s="407" t="s">
        <v>17</v>
      </c>
      <c r="D14" s="324">
        <v>24</v>
      </c>
      <c r="E14" s="325"/>
      <c r="F14" s="325"/>
      <c r="I14" s="327">
        <v>30</v>
      </c>
      <c r="J14" s="326">
        <f>+I14*D14</f>
        <v>720</v>
      </c>
      <c r="K14" s="326">
        <v>0.02</v>
      </c>
      <c r="L14" s="326">
        <f>+K14*L$3</f>
        <v>20</v>
      </c>
      <c r="M14" s="326">
        <f>+L14*D14</f>
        <v>480</v>
      </c>
    </row>
    <row r="15" spans="1:13" s="326" customFormat="1" ht="25.5">
      <c r="A15" s="341" t="s">
        <v>113</v>
      </c>
      <c r="B15" s="342" t="s">
        <v>114</v>
      </c>
      <c r="C15" s="512" t="s">
        <v>17</v>
      </c>
      <c r="D15" s="343">
        <v>2</v>
      </c>
      <c r="E15" s="344"/>
      <c r="F15" s="344"/>
      <c r="I15" s="327">
        <v>200</v>
      </c>
      <c r="J15" s="326">
        <f>+I15*D15</f>
        <v>400</v>
      </c>
      <c r="K15" s="326">
        <v>0.05</v>
      </c>
      <c r="L15" s="326">
        <f>+K15*L$3</f>
        <v>50</v>
      </c>
      <c r="M15" s="326">
        <f>+L15*D15</f>
        <v>100</v>
      </c>
    </row>
    <row r="16" spans="1:13" s="391" customFormat="1" ht="12.75">
      <c r="A16" s="386"/>
      <c r="B16" s="387" t="s">
        <v>6</v>
      </c>
      <c r="C16" s="513"/>
      <c r="D16" s="517"/>
      <c r="E16" s="389"/>
      <c r="F16" s="390"/>
      <c r="I16" s="392"/>
      <c r="J16" s="388"/>
      <c r="K16" s="388"/>
      <c r="L16" s="388"/>
      <c r="M16" s="388"/>
    </row>
    <row r="17" spans="1:13" ht="12.75">
      <c r="A17" s="349"/>
      <c r="B17" s="329"/>
      <c r="C17" s="511"/>
      <c r="D17" s="516"/>
      <c r="E17" s="243"/>
      <c r="F17" s="243"/>
      <c r="G17" s="243"/>
      <c r="H17" s="241"/>
      <c r="I17" s="350"/>
      <c r="J17" s="311"/>
      <c r="K17" s="311"/>
      <c r="L17" s="311"/>
      <c r="M17" s="311"/>
    </row>
    <row r="18" spans="1:13" s="384" customFormat="1" ht="12.75">
      <c r="A18" s="444" t="s">
        <v>115</v>
      </c>
      <c r="B18" s="445" t="s">
        <v>116</v>
      </c>
      <c r="C18" s="514"/>
      <c r="D18" s="518"/>
      <c r="E18" s="446"/>
      <c r="F18" s="446"/>
      <c r="G18" s="446"/>
      <c r="H18" s="447"/>
      <c r="I18" s="448"/>
      <c r="J18" s="449"/>
      <c r="K18" s="449"/>
      <c r="L18" s="449"/>
      <c r="M18" s="449"/>
    </row>
    <row r="19" spans="1:13" ht="12.75">
      <c r="A19" s="351"/>
      <c r="B19" s="352"/>
      <c r="C19" s="511"/>
      <c r="D19" s="516"/>
      <c r="E19" s="243"/>
      <c r="F19" s="243"/>
      <c r="G19" s="243"/>
      <c r="H19" s="241"/>
      <c r="I19" s="350"/>
      <c r="J19" s="311"/>
      <c r="K19" s="311"/>
      <c r="L19" s="311"/>
      <c r="M19" s="311"/>
    </row>
    <row r="20" spans="1:13" ht="25.5">
      <c r="A20" s="349" t="s">
        <v>117</v>
      </c>
      <c r="B20" s="329" t="s">
        <v>118</v>
      </c>
      <c r="C20" s="511" t="s">
        <v>16</v>
      </c>
      <c r="D20" s="516">
        <v>1</v>
      </c>
      <c r="G20" s="331">
        <f>+I20+L20</f>
        <v>9700</v>
      </c>
      <c r="H20" s="310">
        <f>+G20*D20</f>
        <v>9700</v>
      </c>
      <c r="I20" s="353">
        <v>6000</v>
      </c>
      <c r="J20">
        <f>+I20*D20</f>
        <v>6000</v>
      </c>
      <c r="K20">
        <v>3.7</v>
      </c>
      <c r="L20">
        <f>+K20*L$3</f>
        <v>3700</v>
      </c>
      <c r="M20">
        <f>+L20*D20</f>
        <v>3700</v>
      </c>
    </row>
    <row r="21" spans="1:9" ht="12.75">
      <c r="A21" s="349"/>
      <c r="B21" s="329" t="s">
        <v>119</v>
      </c>
      <c r="C21" s="511"/>
      <c r="D21" s="516"/>
      <c r="G21" s="331"/>
      <c r="H21" s="310"/>
      <c r="I21" s="353"/>
    </row>
    <row r="22" spans="1:13" s="356" customFormat="1" ht="12.75">
      <c r="A22" s="354"/>
      <c r="B22" s="355" t="s">
        <v>120</v>
      </c>
      <c r="C22" s="407" t="s">
        <v>16</v>
      </c>
      <c r="D22" s="324">
        <v>1</v>
      </c>
      <c r="G22" s="331">
        <f aca="true" t="shared" si="0" ref="G22:G27">+I22+L22</f>
        <v>6650</v>
      </c>
      <c r="H22" s="310">
        <f aca="true" t="shared" si="1" ref="H22:H27">+G22*D22</f>
        <v>6650</v>
      </c>
      <c r="I22" s="340">
        <v>6000</v>
      </c>
      <c r="J22">
        <f aca="true" t="shared" si="2" ref="J22:J27">+I22*D22</f>
        <v>6000</v>
      </c>
      <c r="K22" s="356">
        <v>0.65</v>
      </c>
      <c r="L22">
        <f aca="true" t="shared" si="3" ref="L22:L27">+K22*L$3</f>
        <v>650</v>
      </c>
      <c r="M22">
        <f aca="true" t="shared" si="4" ref="M22:M27">+L22*D22</f>
        <v>650</v>
      </c>
    </row>
    <row r="23" spans="1:13" s="356" customFormat="1" ht="12.75">
      <c r="A23" s="354"/>
      <c r="B23" s="355" t="s">
        <v>121</v>
      </c>
      <c r="C23" s="407" t="s">
        <v>16</v>
      </c>
      <c r="D23" s="324">
        <v>1</v>
      </c>
      <c r="G23" s="331">
        <f t="shared" si="0"/>
        <v>4450</v>
      </c>
      <c r="H23" s="310">
        <f t="shared" si="1"/>
        <v>4450</v>
      </c>
      <c r="I23" s="340">
        <v>3800</v>
      </c>
      <c r="J23">
        <f t="shared" si="2"/>
        <v>3800</v>
      </c>
      <c r="K23" s="356">
        <v>0.65</v>
      </c>
      <c r="L23">
        <f t="shared" si="3"/>
        <v>650</v>
      </c>
      <c r="M23">
        <f t="shared" si="4"/>
        <v>650</v>
      </c>
    </row>
    <row r="24" spans="1:13" s="356" customFormat="1" ht="25.5">
      <c r="A24" s="357"/>
      <c r="B24" s="355" t="s">
        <v>122</v>
      </c>
      <c r="C24" s="407" t="s">
        <v>16</v>
      </c>
      <c r="D24" s="324">
        <v>3</v>
      </c>
      <c r="G24" s="331">
        <f t="shared" si="0"/>
        <v>900</v>
      </c>
      <c r="H24" s="310">
        <f t="shared" si="1"/>
        <v>2700</v>
      </c>
      <c r="I24" s="340">
        <v>600</v>
      </c>
      <c r="J24">
        <f t="shared" si="2"/>
        <v>1800</v>
      </c>
      <c r="K24" s="356">
        <v>0.3</v>
      </c>
      <c r="L24">
        <f t="shared" si="3"/>
        <v>300</v>
      </c>
      <c r="M24">
        <f t="shared" si="4"/>
        <v>900</v>
      </c>
    </row>
    <row r="25" spans="1:13" s="356" customFormat="1" ht="25.5">
      <c r="A25" s="357"/>
      <c r="B25" s="355" t="s">
        <v>122</v>
      </c>
      <c r="C25" s="407" t="s">
        <v>16</v>
      </c>
      <c r="D25" s="324">
        <v>6</v>
      </c>
      <c r="G25" s="331">
        <f t="shared" si="0"/>
        <v>600</v>
      </c>
      <c r="H25" s="310">
        <f t="shared" si="1"/>
        <v>3600</v>
      </c>
      <c r="I25" s="340">
        <v>300</v>
      </c>
      <c r="J25">
        <f t="shared" si="2"/>
        <v>1800</v>
      </c>
      <c r="K25" s="356">
        <v>0.3</v>
      </c>
      <c r="L25">
        <f t="shared" si="3"/>
        <v>300</v>
      </c>
      <c r="M25">
        <f t="shared" si="4"/>
        <v>1800</v>
      </c>
    </row>
    <row r="26" spans="1:13" s="356" customFormat="1" ht="25.5">
      <c r="A26" s="357"/>
      <c r="B26" s="355" t="s">
        <v>123</v>
      </c>
      <c r="C26" s="407" t="s">
        <v>16</v>
      </c>
      <c r="D26" s="324">
        <v>13</v>
      </c>
      <c r="G26" s="331">
        <f t="shared" si="0"/>
        <v>570</v>
      </c>
      <c r="H26" s="310">
        <f t="shared" si="1"/>
        <v>7410</v>
      </c>
      <c r="I26" s="340">
        <v>270</v>
      </c>
      <c r="J26">
        <f t="shared" si="2"/>
        <v>3510</v>
      </c>
      <c r="K26" s="356">
        <v>0.3</v>
      </c>
      <c r="L26">
        <f t="shared" si="3"/>
        <v>300</v>
      </c>
      <c r="M26">
        <f t="shared" si="4"/>
        <v>3900</v>
      </c>
    </row>
    <row r="27" spans="1:13" s="326" customFormat="1" ht="12.75">
      <c r="A27" s="358"/>
      <c r="B27" s="359" t="s">
        <v>124</v>
      </c>
      <c r="C27" s="407" t="s">
        <v>125</v>
      </c>
      <c r="D27" s="324">
        <v>1</v>
      </c>
      <c r="E27" s="347"/>
      <c r="F27" s="347"/>
      <c r="G27" s="331">
        <f t="shared" si="0"/>
        <v>4000</v>
      </c>
      <c r="H27" s="310">
        <f t="shared" si="1"/>
        <v>4000</v>
      </c>
      <c r="I27" s="340">
        <v>3000</v>
      </c>
      <c r="J27">
        <f t="shared" si="2"/>
        <v>3000</v>
      </c>
      <c r="K27" s="356">
        <v>1</v>
      </c>
      <c r="L27">
        <f t="shared" si="3"/>
        <v>1000</v>
      </c>
      <c r="M27">
        <f t="shared" si="4"/>
        <v>1000</v>
      </c>
    </row>
    <row r="28" spans="1:16" s="356" customFormat="1" ht="12.75">
      <c r="A28" s="357"/>
      <c r="B28" s="355" t="s">
        <v>126</v>
      </c>
      <c r="C28" s="407" t="s">
        <v>16</v>
      </c>
      <c r="D28" s="324">
        <v>1</v>
      </c>
      <c r="E28" s="347"/>
      <c r="F28" s="347"/>
      <c r="G28" s="360"/>
      <c r="I28" s="350"/>
      <c r="O28" s="356">
        <f>SUM(J20:J26)</f>
        <v>22910</v>
      </c>
      <c r="P28" s="356">
        <f>SUM(M20:M26)</f>
        <v>11600</v>
      </c>
    </row>
    <row r="29" spans="1:7" ht="38.25">
      <c r="A29" s="332" t="s">
        <v>127</v>
      </c>
      <c r="B29" s="361" t="s">
        <v>128</v>
      </c>
      <c r="C29" s="407"/>
      <c r="D29" s="324"/>
      <c r="E29" s="347"/>
      <c r="F29" s="347"/>
      <c r="G29" s="326"/>
    </row>
    <row r="30" spans="1:13" ht="14.25">
      <c r="A30" s="336"/>
      <c r="B30" s="337" t="s">
        <v>129</v>
      </c>
      <c r="C30" s="507" t="s">
        <v>17</v>
      </c>
      <c r="D30" s="338">
        <v>35</v>
      </c>
      <c r="I30" s="340">
        <v>140</v>
      </c>
      <c r="J30">
        <f>+I30*D30</f>
        <v>4900</v>
      </c>
      <c r="K30">
        <v>0.31</v>
      </c>
      <c r="L30">
        <f>+K30*L$3</f>
        <v>310</v>
      </c>
      <c r="M30">
        <f>+L30*D30</f>
        <v>10850</v>
      </c>
    </row>
    <row r="31" spans="1:13" ht="14.25">
      <c r="A31" s="336"/>
      <c r="B31" s="337" t="s">
        <v>130</v>
      </c>
      <c r="C31" s="507" t="s">
        <v>17</v>
      </c>
      <c r="D31" s="338">
        <v>120</v>
      </c>
      <c r="I31" s="340">
        <v>85</v>
      </c>
      <c r="J31">
        <f>+I31*D31</f>
        <v>10200</v>
      </c>
      <c r="K31">
        <v>0.31</v>
      </c>
      <c r="L31">
        <f>+K31*L$3</f>
        <v>310</v>
      </c>
      <c r="M31">
        <f>+L31*D31</f>
        <v>37200</v>
      </c>
    </row>
    <row r="32" spans="1:13" ht="14.25">
      <c r="A32" s="336"/>
      <c r="B32" s="337" t="s">
        <v>131</v>
      </c>
      <c r="C32" s="507" t="s">
        <v>17</v>
      </c>
      <c r="D32" s="338">
        <v>20</v>
      </c>
      <c r="I32" s="340">
        <v>80</v>
      </c>
      <c r="J32">
        <f>+I32*D32</f>
        <v>1600</v>
      </c>
      <c r="K32">
        <v>0.28</v>
      </c>
      <c r="L32">
        <f>+K32*L$3</f>
        <v>280</v>
      </c>
      <c r="M32">
        <f>+L32*D32</f>
        <v>5600</v>
      </c>
    </row>
    <row r="33" spans="1:13" ht="14.25">
      <c r="A33" s="336"/>
      <c r="B33" s="337" t="s">
        <v>132</v>
      </c>
      <c r="C33" s="507" t="s">
        <v>17</v>
      </c>
      <c r="D33" s="338">
        <v>180</v>
      </c>
      <c r="I33" s="340">
        <v>55</v>
      </c>
      <c r="J33">
        <f>+I33*D33</f>
        <v>9900</v>
      </c>
      <c r="K33">
        <v>0.28</v>
      </c>
      <c r="L33">
        <f>+K33*L$3</f>
        <v>280</v>
      </c>
      <c r="M33">
        <f>+L33*D33</f>
        <v>50400</v>
      </c>
    </row>
    <row r="34" spans="1:7" ht="25.5">
      <c r="A34" s="332" t="s">
        <v>133</v>
      </c>
      <c r="B34" s="361" t="s">
        <v>134</v>
      </c>
      <c r="C34" s="407"/>
      <c r="D34" s="324"/>
      <c r="E34" s="347"/>
      <c r="F34" s="347"/>
      <c r="G34" s="326"/>
    </row>
    <row r="35" spans="1:13" ht="12.75">
      <c r="A35" s="336"/>
      <c r="B35" s="337" t="s">
        <v>135</v>
      </c>
      <c r="C35" s="507" t="s">
        <v>17</v>
      </c>
      <c r="D35" s="338">
        <v>70</v>
      </c>
      <c r="I35" s="340">
        <v>16</v>
      </c>
      <c r="J35">
        <f>+I35*D35</f>
        <v>1120</v>
      </c>
      <c r="K35">
        <v>0.01</v>
      </c>
      <c r="L35">
        <f>+K35*L$3</f>
        <v>10</v>
      </c>
      <c r="M35">
        <f>+L35*D35</f>
        <v>700</v>
      </c>
    </row>
    <row r="36" spans="1:2" ht="12.75">
      <c r="A36" s="349" t="s">
        <v>136</v>
      </c>
      <c r="B36" s="337" t="s">
        <v>137</v>
      </c>
    </row>
    <row r="37" spans="1:13" ht="12.75">
      <c r="A37" s="336"/>
      <c r="B37" s="337" t="s">
        <v>138</v>
      </c>
      <c r="C37" s="507" t="s">
        <v>16</v>
      </c>
      <c r="D37" s="338">
        <v>2</v>
      </c>
      <c r="I37" s="362">
        <v>250</v>
      </c>
      <c r="J37">
        <f>+I37*D37</f>
        <v>500</v>
      </c>
      <c r="K37">
        <v>0.25</v>
      </c>
      <c r="L37">
        <f>+K37*L$3</f>
        <v>250</v>
      </c>
      <c r="M37">
        <f>+L37*D37</f>
        <v>500</v>
      </c>
    </row>
    <row r="38" spans="1:13" ht="12.75">
      <c r="A38" s="336"/>
      <c r="B38" s="337" t="s">
        <v>139</v>
      </c>
      <c r="C38" s="507" t="s">
        <v>16</v>
      </c>
      <c r="D38" s="338">
        <v>11</v>
      </c>
      <c r="I38" s="362">
        <v>190</v>
      </c>
      <c r="J38">
        <f>+I38*D38</f>
        <v>2090</v>
      </c>
      <c r="K38">
        <v>0.25</v>
      </c>
      <c r="L38">
        <f>+K38*L$3</f>
        <v>250</v>
      </c>
      <c r="M38">
        <f>+L38*D38</f>
        <v>2750</v>
      </c>
    </row>
    <row r="39" spans="1:2" ht="12.75">
      <c r="A39" s="349" t="s">
        <v>140</v>
      </c>
      <c r="B39" s="337" t="s">
        <v>141</v>
      </c>
    </row>
    <row r="40" spans="1:13" ht="12.75">
      <c r="A40" s="336"/>
      <c r="B40" s="337" t="s">
        <v>142</v>
      </c>
      <c r="C40" s="507" t="s">
        <v>16</v>
      </c>
      <c r="D40" s="338">
        <v>19</v>
      </c>
      <c r="I40" s="362">
        <v>5000</v>
      </c>
      <c r="J40">
        <f>+I40*D40</f>
        <v>95000</v>
      </c>
      <c r="K40">
        <v>2</v>
      </c>
      <c r="L40">
        <f>+K40*L$3</f>
        <v>2000</v>
      </c>
      <c r="M40">
        <f>+L40*D40</f>
        <v>38000</v>
      </c>
    </row>
    <row r="41" spans="1:13" ht="38.25">
      <c r="A41" s="336"/>
      <c r="B41" s="337" t="s">
        <v>143</v>
      </c>
      <c r="C41" s="507" t="s">
        <v>16</v>
      </c>
      <c r="D41" s="338">
        <v>1</v>
      </c>
      <c r="I41" s="362">
        <v>2500</v>
      </c>
      <c r="J41">
        <f>+I41*D41</f>
        <v>2500</v>
      </c>
      <c r="K41">
        <v>2</v>
      </c>
      <c r="L41">
        <f>+K41*L$3</f>
        <v>2000</v>
      </c>
      <c r="M41">
        <f>+L41*D41</f>
        <v>2000</v>
      </c>
    </row>
    <row r="42" spans="1:13" ht="12.75">
      <c r="A42" s="336"/>
      <c r="B42" s="337" t="s">
        <v>144</v>
      </c>
      <c r="C42" s="507" t="s">
        <v>16</v>
      </c>
      <c r="D42" s="338">
        <v>3</v>
      </c>
      <c r="I42" s="362">
        <v>6000</v>
      </c>
      <c r="J42">
        <f>+I42*D42</f>
        <v>18000</v>
      </c>
      <c r="K42">
        <v>2</v>
      </c>
      <c r="L42">
        <f>+K42*L$3</f>
        <v>2000</v>
      </c>
      <c r="M42">
        <f>+L42*D42</f>
        <v>6000</v>
      </c>
    </row>
    <row r="43" spans="1:4" ht="12.75">
      <c r="A43" s="349" t="s">
        <v>145</v>
      </c>
      <c r="B43" s="329" t="s">
        <v>146</v>
      </c>
      <c r="D43" s="524"/>
    </row>
    <row r="44" spans="1:13" ht="12.75">
      <c r="A44" s="336"/>
      <c r="B44" s="329" t="s">
        <v>147</v>
      </c>
      <c r="C44" s="507" t="s">
        <v>16</v>
      </c>
      <c r="D44" s="363">
        <v>1</v>
      </c>
      <c r="I44" s="362">
        <v>200</v>
      </c>
      <c r="J44">
        <f>+I44*D44</f>
        <v>200</v>
      </c>
      <c r="K44">
        <v>0.2</v>
      </c>
      <c r="L44">
        <f>+K44*L$3</f>
        <v>200</v>
      </c>
      <c r="M44">
        <f>+L44*D44</f>
        <v>200</v>
      </c>
    </row>
    <row r="45" spans="1:13" ht="12.75">
      <c r="A45" s="364"/>
      <c r="B45" s="365" t="s">
        <v>148</v>
      </c>
      <c r="C45" s="512" t="s">
        <v>16</v>
      </c>
      <c r="D45" s="366">
        <v>2</v>
      </c>
      <c r="E45" s="367"/>
      <c r="F45" s="367"/>
      <c r="I45" s="362">
        <v>180</v>
      </c>
      <c r="J45">
        <f>+I45*D45</f>
        <v>360</v>
      </c>
      <c r="K45">
        <v>0.2</v>
      </c>
      <c r="L45">
        <f>+K45*L$3</f>
        <v>200</v>
      </c>
      <c r="M45">
        <f>+L45*D45</f>
        <v>400</v>
      </c>
    </row>
    <row r="46" spans="1:13" s="391" customFormat="1" ht="12.75">
      <c r="A46" s="386"/>
      <c r="B46" s="387" t="s">
        <v>6</v>
      </c>
      <c r="C46" s="513"/>
      <c r="D46" s="517"/>
      <c r="E46" s="389"/>
      <c r="F46" s="390"/>
      <c r="I46" s="392"/>
      <c r="J46" s="388"/>
      <c r="K46" s="388"/>
      <c r="L46" s="388"/>
      <c r="M46" s="388"/>
    </row>
    <row r="47" spans="1:13" ht="12.75">
      <c r="A47" s="345"/>
      <c r="B47" s="346"/>
      <c r="C47" s="407"/>
      <c r="D47" s="324"/>
      <c r="E47" s="347"/>
      <c r="F47" s="348"/>
      <c r="I47" s="334"/>
      <c r="J47" s="326"/>
      <c r="K47" s="326"/>
      <c r="L47" s="326"/>
      <c r="M47" s="326"/>
    </row>
    <row r="48" spans="1:13" s="384" customFormat="1" ht="12.75">
      <c r="A48" s="453" t="s">
        <v>149</v>
      </c>
      <c r="B48" s="451" t="s">
        <v>150</v>
      </c>
      <c r="C48" s="514"/>
      <c r="D48" s="518"/>
      <c r="E48" s="382"/>
      <c r="F48" s="383"/>
      <c r="I48" s="385"/>
      <c r="J48" s="381"/>
      <c r="K48" s="381"/>
      <c r="L48" s="381"/>
      <c r="M48" s="381"/>
    </row>
    <row r="49" spans="1:13" ht="25.5">
      <c r="A49" s="328" t="s">
        <v>151</v>
      </c>
      <c r="B49" s="329" t="s">
        <v>152</v>
      </c>
      <c r="C49" s="507" t="s">
        <v>17</v>
      </c>
      <c r="D49" s="338">
        <v>60</v>
      </c>
      <c r="I49">
        <v>150</v>
      </c>
      <c r="J49">
        <f>+I49*D49</f>
        <v>9000</v>
      </c>
      <c r="K49">
        <v>0.15</v>
      </c>
      <c r="L49">
        <f>+K49*L$3</f>
        <v>150</v>
      </c>
      <c r="M49">
        <f>+L49*D49</f>
        <v>9000</v>
      </c>
    </row>
    <row r="50" spans="1:13" ht="12.75">
      <c r="A50" s="349" t="s">
        <v>153</v>
      </c>
      <c r="B50" s="309" t="s">
        <v>154</v>
      </c>
      <c r="C50" s="507" t="s">
        <v>16</v>
      </c>
      <c r="D50" s="338">
        <v>1</v>
      </c>
      <c r="I50" s="362">
        <v>1000</v>
      </c>
      <c r="J50">
        <f>+I50*D50</f>
        <v>1000</v>
      </c>
      <c r="K50">
        <v>0.5</v>
      </c>
      <c r="L50">
        <f>+K50*L$3</f>
        <v>500</v>
      </c>
      <c r="M50">
        <f>+L50*D50</f>
        <v>500</v>
      </c>
    </row>
    <row r="51" spans="1:13" ht="12.75">
      <c r="A51" s="349" t="s">
        <v>155</v>
      </c>
      <c r="B51" s="309" t="s">
        <v>156</v>
      </c>
      <c r="C51" s="507" t="s">
        <v>16</v>
      </c>
      <c r="D51" s="338">
        <v>1</v>
      </c>
      <c r="I51" s="362"/>
      <c r="K51">
        <v>0.35</v>
      </c>
      <c r="L51">
        <f>+K51*L$3</f>
        <v>350</v>
      </c>
      <c r="M51">
        <f>+L51*D51</f>
        <v>350</v>
      </c>
    </row>
    <row r="52" spans="1:13" ht="27">
      <c r="A52" s="349" t="s">
        <v>157</v>
      </c>
      <c r="B52" s="337" t="s">
        <v>158</v>
      </c>
      <c r="C52" s="507" t="s">
        <v>17</v>
      </c>
      <c r="D52" s="338">
        <v>4</v>
      </c>
      <c r="I52" s="362">
        <v>165</v>
      </c>
      <c r="J52">
        <f>+I52*D52</f>
        <v>660</v>
      </c>
      <c r="K52">
        <v>0.3</v>
      </c>
      <c r="L52">
        <f>+K52*L$3</f>
        <v>300</v>
      </c>
      <c r="M52">
        <f>+L52*D52</f>
        <v>1200</v>
      </c>
    </row>
    <row r="53" spans="1:13" ht="27">
      <c r="A53" s="369" t="s">
        <v>159</v>
      </c>
      <c r="B53" s="365" t="s">
        <v>160</v>
      </c>
      <c r="C53" s="512" t="s">
        <v>161</v>
      </c>
      <c r="D53" s="343">
        <v>1</v>
      </c>
      <c r="E53" s="367"/>
      <c r="F53" s="367"/>
      <c r="K53">
        <v>6</v>
      </c>
      <c r="L53">
        <f>+K53*L$3</f>
        <v>6000</v>
      </c>
      <c r="M53">
        <f>+L53*D53</f>
        <v>6000</v>
      </c>
    </row>
    <row r="54" spans="1:13" s="391" customFormat="1" ht="12.75">
      <c r="A54" s="386"/>
      <c r="B54" s="387" t="s">
        <v>6</v>
      </c>
      <c r="C54" s="513"/>
      <c r="D54" s="517"/>
      <c r="E54" s="389"/>
      <c r="F54" s="390"/>
      <c r="I54" s="392"/>
      <c r="J54" s="388"/>
      <c r="K54" s="388"/>
      <c r="L54" s="388"/>
      <c r="M54" s="388"/>
    </row>
    <row r="55" spans="1:13" ht="12.75">
      <c r="A55" s="345"/>
      <c r="B55" s="346"/>
      <c r="C55" s="407"/>
      <c r="D55" s="324"/>
      <c r="E55" s="347"/>
      <c r="F55" s="348"/>
      <c r="I55" s="334"/>
      <c r="J55" s="326"/>
      <c r="K55" s="326"/>
      <c r="L55" s="326"/>
      <c r="M55" s="326"/>
    </row>
    <row r="56" spans="1:13" s="384" customFormat="1" ht="12.75">
      <c r="A56" s="453">
        <v>4</v>
      </c>
      <c r="B56" s="451" t="s">
        <v>162</v>
      </c>
      <c r="C56" s="514"/>
      <c r="D56" s="518"/>
      <c r="E56" s="382"/>
      <c r="F56" s="383"/>
      <c r="I56" s="385"/>
      <c r="J56" s="381"/>
      <c r="K56" s="381"/>
      <c r="L56" s="381"/>
      <c r="M56" s="381"/>
    </row>
    <row r="57" spans="1:13" ht="12.75">
      <c r="A57" s="369" t="s">
        <v>163</v>
      </c>
      <c r="B57" s="365" t="s">
        <v>164</v>
      </c>
      <c r="C57" s="512" t="s">
        <v>161</v>
      </c>
      <c r="D57" s="343">
        <v>1</v>
      </c>
      <c r="E57" s="367"/>
      <c r="F57" s="367"/>
      <c r="K57">
        <v>6</v>
      </c>
      <c r="L57">
        <f>+K57*L$3</f>
        <v>6000</v>
      </c>
      <c r="M57">
        <f>+L57*D57</f>
        <v>6000</v>
      </c>
    </row>
    <row r="58" spans="1:13" s="391" customFormat="1" ht="12.75">
      <c r="A58" s="386"/>
      <c r="B58" s="387" t="s">
        <v>6</v>
      </c>
      <c r="C58" s="513"/>
      <c r="D58" s="517"/>
      <c r="E58" s="389"/>
      <c r="F58" s="390"/>
      <c r="I58" s="392"/>
      <c r="J58" s="388"/>
      <c r="K58" s="388"/>
      <c r="L58" s="388"/>
      <c r="M58" s="388"/>
    </row>
    <row r="59" spans="1:6" ht="12.75">
      <c r="A59" s="332"/>
      <c r="B59" s="361"/>
      <c r="C59" s="407"/>
      <c r="D59" s="324"/>
      <c r="E59" s="347"/>
      <c r="F59" s="347"/>
    </row>
    <row r="60" spans="1:13" s="384" customFormat="1" ht="12.75">
      <c r="A60" s="380"/>
      <c r="B60" s="454" t="s">
        <v>14</v>
      </c>
      <c r="C60" s="514"/>
      <c r="D60" s="518"/>
      <c r="E60" s="382"/>
      <c r="F60" s="382"/>
      <c r="I60" s="385"/>
      <c r="J60" s="381"/>
      <c r="K60" s="381"/>
      <c r="L60" s="381"/>
      <c r="M60" s="381"/>
    </row>
    <row r="61" spans="1:6" ht="12.75">
      <c r="A61" s="320" t="s">
        <v>101</v>
      </c>
      <c r="B61" s="321" t="s">
        <v>102</v>
      </c>
      <c r="C61" s="509"/>
      <c r="D61" s="521"/>
      <c r="E61" s="319"/>
      <c r="F61" s="370"/>
    </row>
    <row r="62" spans="1:13" ht="12.75">
      <c r="A62" s="371" t="s">
        <v>115</v>
      </c>
      <c r="B62" s="372" t="s">
        <v>116</v>
      </c>
      <c r="C62" s="511"/>
      <c r="D62" s="516"/>
      <c r="E62" s="335"/>
      <c r="F62" s="370"/>
      <c r="G62" s="243"/>
      <c r="H62" s="241"/>
      <c r="I62" s="350"/>
      <c r="J62" s="311"/>
      <c r="K62" s="311"/>
      <c r="L62" s="311"/>
      <c r="M62" s="311"/>
    </row>
    <row r="63" spans="1:13" ht="12.75">
      <c r="A63" s="368" t="s">
        <v>149</v>
      </c>
      <c r="B63" s="321" t="s">
        <v>150</v>
      </c>
      <c r="C63" s="407"/>
      <c r="D63" s="324"/>
      <c r="E63" s="347"/>
      <c r="F63" s="348"/>
      <c r="I63" s="335"/>
      <c r="J63" s="326"/>
      <c r="K63" s="326"/>
      <c r="L63" s="326"/>
      <c r="M63" s="326"/>
    </row>
    <row r="64" spans="1:13" ht="12.75">
      <c r="A64" s="373">
        <v>4</v>
      </c>
      <c r="B64" s="374" t="s">
        <v>162</v>
      </c>
      <c r="C64" s="512"/>
      <c r="D64" s="343"/>
      <c r="E64" s="367"/>
      <c r="F64" s="375"/>
      <c r="I64" s="334"/>
      <c r="J64" s="326"/>
      <c r="K64" s="326"/>
      <c r="L64" s="326"/>
      <c r="M64" s="326"/>
    </row>
    <row r="65" spans="1:9" s="391" customFormat="1" ht="12" customHeight="1">
      <c r="A65" s="393"/>
      <c r="B65" s="387" t="s">
        <v>6</v>
      </c>
      <c r="C65" s="515"/>
      <c r="D65" s="525"/>
      <c r="E65" s="390"/>
      <c r="F65" s="394"/>
      <c r="I65" s="395"/>
    </row>
    <row r="66" spans="1:6" ht="12.75">
      <c r="A66" s="377"/>
      <c r="B66" s="378" t="s">
        <v>165</v>
      </c>
      <c r="C66" s="512"/>
      <c r="D66" s="343"/>
      <c r="E66" s="367"/>
      <c r="F66" s="375"/>
    </row>
    <row r="67" spans="1:9" s="391" customFormat="1" ht="12.75">
      <c r="A67" s="396"/>
      <c r="B67" s="387" t="s">
        <v>166</v>
      </c>
      <c r="C67" s="513"/>
      <c r="D67" s="517"/>
      <c r="E67" s="389"/>
      <c r="F67" s="390"/>
      <c r="I67" s="395"/>
    </row>
    <row r="68" spans="1:6" ht="12" customHeight="1">
      <c r="A68" s="376"/>
      <c r="B68" s="346"/>
      <c r="D68" s="526"/>
      <c r="E68" s="348"/>
      <c r="F68" s="370"/>
    </row>
    <row r="69" spans="1:6" ht="12" customHeight="1">
      <c r="A69" s="376"/>
      <c r="B69" s="443" t="s">
        <v>167</v>
      </c>
      <c r="D69" s="526"/>
      <c r="E69" s="348"/>
      <c r="F69" s="370"/>
    </row>
    <row r="70" spans="1:6" ht="12" customHeight="1">
      <c r="A70" s="376"/>
      <c r="B70" s="442" t="s">
        <v>168</v>
      </c>
      <c r="D70" s="526"/>
      <c r="E70" s="348"/>
      <c r="F70" s="370"/>
    </row>
    <row r="71" spans="1:6" ht="12.75">
      <c r="A71" s="376"/>
      <c r="B71" s="527" t="s">
        <v>189</v>
      </c>
      <c r="D71" s="526"/>
      <c r="E71" s="348"/>
      <c r="F71" s="370"/>
    </row>
    <row r="72" spans="1:6" ht="12" customHeight="1">
      <c r="A72" s="376"/>
      <c r="B72" s="346"/>
      <c r="D72" s="526"/>
      <c r="E72" s="348"/>
      <c r="F72" s="370"/>
    </row>
    <row r="75" ht="12.75">
      <c r="B75" s="337" t="s">
        <v>184</v>
      </c>
    </row>
  </sheetData>
  <sheetProtection/>
  <printOptions/>
  <pageMargins left="0.7086614173228347" right="0.7086614173228347" top="0.7480314960629921" bottom="0.7480314960629921" header="0.31496062992125984" footer="0.31496062992125984"/>
  <pageSetup horizontalDpi="600" verticalDpi="600" orientation="portrait" paperSize="9" scale="91" r:id="rId1"/>
  <headerFooter>
    <oddFooter>&amp;C&amp;"Arial,Regular"strana 10&amp;R&amp;"Arial,Regular"spomen kuća RANKA ŽERAVICE</oddFooter>
  </headerFooter>
  <rowBreaks count="1" manualBreakCount="1">
    <brk id="47" max="255" man="1"/>
  </rowBreaks>
</worksheet>
</file>

<file path=xl/worksheets/sheet3.xml><?xml version="1.0" encoding="utf-8"?>
<worksheet xmlns="http://schemas.openxmlformats.org/spreadsheetml/2006/main" xmlns:r="http://schemas.openxmlformats.org/officeDocument/2006/relationships">
  <dimension ref="A1:T15"/>
  <sheetViews>
    <sheetView tabSelected="1" view="pageBreakPreview" zoomScale="60" workbookViewId="0" topLeftCell="A1">
      <selection activeCell="B15" sqref="B15"/>
    </sheetView>
  </sheetViews>
  <sheetFormatPr defaultColWidth="11.625" defaultRowHeight="12.75"/>
  <cols>
    <col min="1" max="1" width="8.00390625" style="397" customWidth="1"/>
    <col min="2" max="2" width="58.875" style="432" customWidth="1"/>
    <col min="3" max="3" width="7.125" style="427" customWidth="1"/>
    <col min="4" max="4" width="16.125" style="428" customWidth="1"/>
    <col min="5" max="5" width="14.125" style="428" customWidth="1"/>
    <col min="6" max="6" width="19.125" style="429" customWidth="1"/>
    <col min="7" max="7" width="60.625" style="402" customWidth="1"/>
    <col min="8" max="8" width="7.375" style="402" customWidth="1"/>
    <col min="9" max="10" width="11.625" style="402" customWidth="1"/>
    <col min="11" max="11" width="7.125" style="402" customWidth="1"/>
    <col min="12" max="16384" width="11.625" style="402" customWidth="1"/>
  </cols>
  <sheetData>
    <row r="1" spans="2:6" ht="15.75">
      <c r="B1" s="398"/>
      <c r="C1" s="376"/>
      <c r="D1" s="399"/>
      <c r="E1" s="400"/>
      <c r="F1" s="401"/>
    </row>
    <row r="2" spans="1:6" s="1" customFormat="1" ht="15">
      <c r="A2" s="259"/>
      <c r="B2" s="300" t="s">
        <v>95</v>
      </c>
      <c r="C2" s="15"/>
      <c r="D2" s="30"/>
      <c r="E2" s="20"/>
      <c r="F2" s="85"/>
    </row>
    <row r="3" spans="2:6" ht="18.75" customHeight="1">
      <c r="B3" s="531"/>
      <c r="C3" s="531"/>
      <c r="D3" s="531"/>
      <c r="E3" s="400"/>
      <c r="F3" s="401"/>
    </row>
    <row r="4" spans="2:6" ht="15.75">
      <c r="B4" s="398"/>
      <c r="C4" s="376"/>
      <c r="D4" s="399"/>
      <c r="E4" s="400"/>
      <c r="F4" s="401"/>
    </row>
    <row r="5" spans="2:6" ht="15.75">
      <c r="B5" s="403" t="s">
        <v>169</v>
      </c>
      <c r="C5" s="376"/>
      <c r="D5" s="399"/>
      <c r="E5" s="400"/>
      <c r="F5" s="401"/>
    </row>
    <row r="6" spans="2:6" ht="15.75">
      <c r="B6" s="404"/>
      <c r="C6" s="376"/>
      <c r="D6" s="399"/>
      <c r="E6" s="400"/>
      <c r="F6" s="401"/>
    </row>
    <row r="7" spans="1:20" s="411" customFormat="1" ht="14.25">
      <c r="A7" s="405">
        <v>1</v>
      </c>
      <c r="B7" s="406" t="s">
        <v>170</v>
      </c>
      <c r="C7" s="407"/>
      <c r="D7" s="408"/>
      <c r="E7" s="409"/>
      <c r="F7" s="410"/>
      <c r="I7" s="412"/>
      <c r="J7" s="412"/>
      <c r="K7" s="412"/>
      <c r="L7" s="412"/>
      <c r="M7" s="412"/>
      <c r="N7" s="412"/>
      <c r="O7" s="412"/>
      <c r="P7" s="412"/>
      <c r="Q7" s="412"/>
      <c r="R7" s="412"/>
      <c r="S7" s="412"/>
      <c r="T7" s="412"/>
    </row>
    <row r="8" spans="1:20" s="411" customFormat="1" ht="15.75">
      <c r="A8" s="405">
        <v>2</v>
      </c>
      <c r="B8" s="406" t="s">
        <v>171</v>
      </c>
      <c r="C8" s="413"/>
      <c r="D8" s="414"/>
      <c r="E8" s="415"/>
      <c r="F8" s="410"/>
      <c r="I8" s="412"/>
      <c r="J8" s="412"/>
      <c r="K8" s="412"/>
      <c r="L8" s="412"/>
      <c r="M8" s="412"/>
      <c r="N8" s="412"/>
      <c r="O8" s="412"/>
      <c r="P8" s="412"/>
      <c r="Q8" s="412"/>
      <c r="R8" s="412"/>
      <c r="S8" s="412"/>
      <c r="T8" s="412"/>
    </row>
    <row r="9" spans="1:20" s="411" customFormat="1" ht="14.25">
      <c r="A9" s="279"/>
      <c r="B9" s="406"/>
      <c r="C9" s="416"/>
      <c r="D9" s="417"/>
      <c r="E9" s="418"/>
      <c r="F9" s="419"/>
      <c r="I9" s="412"/>
      <c r="J9" s="412"/>
      <c r="K9" s="412"/>
      <c r="L9" s="412"/>
      <c r="M9" s="412"/>
      <c r="N9" s="412"/>
      <c r="O9" s="412"/>
      <c r="P9" s="412"/>
      <c r="Q9" s="412"/>
      <c r="R9" s="412"/>
      <c r="S9" s="412"/>
      <c r="T9" s="412"/>
    </row>
    <row r="10" spans="1:6" s="424" customFormat="1" ht="15.75">
      <c r="A10" s="420"/>
      <c r="B10" s="455" t="s">
        <v>172</v>
      </c>
      <c r="C10" s="433"/>
      <c r="D10" s="434"/>
      <c r="E10" s="434"/>
      <c r="F10" s="456"/>
    </row>
    <row r="11" spans="1:6" s="424" customFormat="1" ht="15.75">
      <c r="A11" s="420"/>
      <c r="B11" s="426" t="s">
        <v>173</v>
      </c>
      <c r="C11" s="422"/>
      <c r="D11" s="423"/>
      <c r="E11" s="423"/>
      <c r="F11" s="425"/>
    </row>
    <row r="12" spans="1:6" s="424" customFormat="1" ht="15.75">
      <c r="A12" s="420"/>
      <c r="B12" s="431" t="s">
        <v>174</v>
      </c>
      <c r="C12" s="433"/>
      <c r="D12" s="434"/>
      <c r="E12" s="434"/>
      <c r="F12" s="435"/>
    </row>
    <row r="13" spans="1:6" s="424" customFormat="1" ht="15.75">
      <c r="A13" s="420"/>
      <c r="B13" s="421"/>
      <c r="C13" s="422"/>
      <c r="D13" s="423"/>
      <c r="E13" s="423"/>
      <c r="F13" s="425"/>
    </row>
    <row r="14" spans="1:6" s="430" customFormat="1" ht="15.75">
      <c r="A14" s="328"/>
      <c r="C14" s="427"/>
      <c r="D14" s="428"/>
      <c r="E14" s="428"/>
      <c r="F14" s="429"/>
    </row>
    <row r="15" spans="1:6" s="440" customFormat="1" ht="15.75">
      <c r="A15" s="436"/>
      <c r="B15" s="441"/>
      <c r="C15" s="437"/>
      <c r="D15" s="438"/>
      <c r="E15" s="438"/>
      <c r="F15" s="439"/>
    </row>
  </sheetData>
  <sheetProtection/>
  <mergeCells count="1">
    <mergeCell ref="B3:D3"/>
  </mergeCells>
  <printOptions/>
  <pageMargins left="0.7086614173228347" right="0.7086614173228347" top="0.7480314960629921" bottom="0.7480314960629921" header="0.31496062992125984" footer="0.31496062992125984"/>
  <pageSetup horizontalDpi="600" verticalDpi="600" orientation="portrait" paperSize="9" scale="79" r:id="rId2"/>
  <headerFooter>
    <oddFooter>&amp;C&amp;"Arial,Regular"strana 12&amp;R&amp;"Arial,Regular"spomen kuća RANKA ŽERAVICE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Tomic Olibera</dc:creator>
  <cp:keywords/>
  <dc:description/>
  <cp:lastModifiedBy>MarinaSabo</cp:lastModifiedBy>
  <cp:lastPrinted>2020-02-11T07:06:34Z</cp:lastPrinted>
  <dcterms:created xsi:type="dcterms:W3CDTF">2001-10-19T06:58:40Z</dcterms:created>
  <dcterms:modified xsi:type="dcterms:W3CDTF">2020-02-11T07:06:37Z</dcterms:modified>
  <cp:category/>
  <cp:version/>
  <cp:contentType/>
  <cp:contentStatus/>
</cp:coreProperties>
</file>